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" yWindow="372" windowWidth="15360" windowHeight="8436" tabRatio="601" activeTab="0"/>
  </bookViews>
  <sheets>
    <sheet name="Portaf. MULTIDAY dal 1,1,2008" sheetId="1" r:id="rId1"/>
  </sheets>
  <externalReferences>
    <externalReference r:id="rId4"/>
  </externalReferences>
  <definedNames>
    <definedName name="equity">'[1]Orders'!$X$2:$X$36</definedName>
  </definedNames>
  <calcPr fullCalcOnLoad="1"/>
</workbook>
</file>

<file path=xl/sharedStrings.xml><?xml version="1.0" encoding="utf-8"?>
<sst xmlns="http://schemas.openxmlformats.org/spreadsheetml/2006/main" count="192" uniqueCount="76">
  <si>
    <t>Name</t>
  </si>
  <si>
    <t>Quantity</t>
  </si>
  <si>
    <t>Value
@Entry</t>
  </si>
  <si>
    <t>Value
@Exit</t>
  </si>
  <si>
    <t>Price
@Exit</t>
  </si>
  <si>
    <t>Date
@Exit</t>
  </si>
  <si>
    <t>Price
@Entry</t>
  </si>
  <si>
    <t>Date
@Entry</t>
  </si>
  <si>
    <t>H*J</t>
  </si>
  <si>
    <t>%</t>
  </si>
  <si>
    <t>BUY</t>
  </si>
  <si>
    <t>Type
BUY/SELL</t>
  </si>
  <si>
    <t>no. rows</t>
  </si>
  <si>
    <t>Days</t>
  </si>
  <si>
    <t>Guad/Perd netta</t>
  </si>
  <si>
    <t>Impregilo</t>
  </si>
  <si>
    <t>SELL</t>
  </si>
  <si>
    <t>,</t>
  </si>
  <si>
    <t>Buy</t>
  </si>
  <si>
    <t>.</t>
  </si>
  <si>
    <t>TENARIS</t>
  </si>
  <si>
    <t>A2A</t>
  </si>
  <si>
    <t>TELECOM</t>
  </si>
  <si>
    <t>…….</t>
  </si>
  <si>
    <t>……..</t>
  </si>
  <si>
    <t>SAIPEM</t>
  </si>
  <si>
    <t>..</t>
  </si>
  <si>
    <t>STM</t>
  </si>
  <si>
    <t>CAMPARI</t>
  </si>
  <si>
    <t>PRYSMIAN</t>
  </si>
  <si>
    <t>EXOR</t>
  </si>
  <si>
    <t>AZIMUT</t>
  </si>
  <si>
    <t>DIASORIN</t>
  </si>
  <si>
    <t>INTESA-SANPAOLO</t>
  </si>
  <si>
    <t>FERRAGAMO</t>
  </si>
  <si>
    <t>*</t>
  </si>
  <si>
    <t xml:space="preserve">Considerando l'incasso del dividendo di 0,56 euro. </t>
  </si>
  <si>
    <t xml:space="preserve">Considerando l'incasso del dividendo di 0,26 euro. </t>
  </si>
  <si>
    <t>o</t>
  </si>
  <si>
    <t>l</t>
  </si>
  <si>
    <t>BPM</t>
  </si>
  <si>
    <t>LEONARDO</t>
  </si>
  <si>
    <t>Sell</t>
  </si>
  <si>
    <t>più dividendo 0,635€</t>
  </si>
  <si>
    <t>MONCLER</t>
  </si>
  <si>
    <t>NEXI</t>
  </si>
  <si>
    <t>ENEL</t>
  </si>
  <si>
    <t>INWIT</t>
  </si>
  <si>
    <t>GVS</t>
  </si>
  <si>
    <t>DE LONGHI</t>
  </si>
  <si>
    <t>POSTE</t>
  </si>
  <si>
    <t>AMPLIFON</t>
  </si>
  <si>
    <t>INTEPUMP</t>
  </si>
  <si>
    <t>BIESSE</t>
  </si>
  <si>
    <t>MARR</t>
  </si>
  <si>
    <t>IVECO</t>
  </si>
  <si>
    <t>INTERPUMP</t>
  </si>
  <si>
    <t>STELLANTIS</t>
  </si>
  <si>
    <t>FERRARI</t>
  </si>
  <si>
    <t>RECORDATI</t>
  </si>
  <si>
    <t>GENERALI</t>
  </si>
  <si>
    <t>CNH</t>
  </si>
  <si>
    <t>MPS</t>
  </si>
  <si>
    <t>A2a</t>
  </si>
  <si>
    <t>Azimut</t>
  </si>
  <si>
    <t>Saipem</t>
  </si>
  <si>
    <t>ENI</t>
  </si>
  <si>
    <t>Unicredit</t>
  </si>
  <si>
    <t>Iveco</t>
  </si>
  <si>
    <t>MEDIOLANUM</t>
  </si>
  <si>
    <t>Unicredito</t>
  </si>
  <si>
    <t>UNICREDIT</t>
  </si>
  <si>
    <t>EL.EN</t>
  </si>
  <si>
    <t>SECO</t>
  </si>
  <si>
    <t>FINECO</t>
  </si>
  <si>
    <t>ARISTON</t>
  </si>
</sst>
</file>

<file path=xl/styles.xml><?xml version="1.0" encoding="utf-8"?>
<styleSheet xmlns="http://schemas.openxmlformats.org/spreadsheetml/2006/main">
  <numFmts count="6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  <numFmt numFmtId="164" formatCode="_-* #,##0\ _€_-;\-* #,##0\ _€_-;_-* &quot;-&quot;\ _€_-;_-@_-"/>
    <numFmt numFmtId="165" formatCode="_-* #,##0.00\ _€_-;\-* #,##0.00\ _€_-;_-* &quot;-&quot;??\ _€_-;_-@_-"/>
    <numFmt numFmtId="166" formatCode="&quot;€&quot;\ #,##0;\-&quot;€&quot;\ #,##0"/>
    <numFmt numFmtId="167" formatCode="&quot;€&quot;\ #,##0;[Red]\-&quot;€&quot;\ #,##0"/>
    <numFmt numFmtId="168" formatCode="&quot;€&quot;\ #,##0.00;\-&quot;€&quot;\ #,##0.00"/>
    <numFmt numFmtId="169" formatCode="&quot;€&quot;\ #,##0.00;[Red]\-&quot;€&quot;\ #,##0.00"/>
    <numFmt numFmtId="170" formatCode="_-&quot;€&quot;\ * #,##0_-;\-&quot;€&quot;\ * #,##0_-;_-&quot;€&quot;\ * &quot;-&quot;_-;_-@_-"/>
    <numFmt numFmtId="171" formatCode="_-&quot;€&quot;\ * #,##0.00_-;\-&quot;€&quot;\ * #,##0.00_-;_-&quot;€&quot;\ 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0"/>
    <numFmt numFmtId="181" formatCode="00000"/>
    <numFmt numFmtId="182" formatCode="#,##0.000"/>
    <numFmt numFmtId="183" formatCode="&quot;buy&quot;;&quot;sell&quot;"/>
    <numFmt numFmtId="184" formatCode="&quot;buy&quot;;[Red]&quot;sell&quot;"/>
    <numFmt numFmtId="185" formatCode="&quot;buy&quot;;&quot;sell&quot;\b\v"/>
    <numFmt numFmtId="186" formatCode="#,##0.00000"/>
    <numFmt numFmtId="187" formatCode="&quot;buy&quot;\|&quot;sell&quot;"/>
    <numFmt numFmtId="188" formatCode="&quot;dfd&quot;@"/>
    <numFmt numFmtId="189" formatCode="&quot;buy&quot;"/>
    <numFmt numFmtId="190" formatCode="_(* #,##0.0_);_(* \(#,##0.0\);_(* &quot;-&quot;??_);_(@_)"/>
    <numFmt numFmtId="191" formatCode="_(* #,##0_);_(* \(#,##0\);_(* &quot;-&quot;??_);_(@_)"/>
    <numFmt numFmtId="192" formatCode="_(* #,##0.000_);_(* \(#,##0.000\);_(* &quot;-&quot;??_);_(@_)"/>
    <numFmt numFmtId="193" formatCode="_(* #,##0.0000_);_(* \(#,##0.0000\);_(* &quot;-&quot;??_);_(@_)"/>
    <numFmt numFmtId="194" formatCode="0.0%"/>
    <numFmt numFmtId="195" formatCode="#,##0.0"/>
    <numFmt numFmtId="196" formatCode="mmm\-yyyy"/>
    <numFmt numFmtId="197" formatCode="0.0"/>
    <numFmt numFmtId="198" formatCode="#,##0\ [$€-1];[Red]\-#,##0\ [$€-1]"/>
    <numFmt numFmtId="199" formatCode="0.0000"/>
    <numFmt numFmtId="200" formatCode="0.000"/>
    <numFmt numFmtId="201" formatCode="_([$€]* #,##0.00_);_([$€]* \(#,##0.00\);_([$€]* &quot;-&quot;??_);_(@_)"/>
    <numFmt numFmtId="202" formatCode="_(* #,##0.00000_);_(* \(#,##0.00000\);_(* &quot;-&quot;??_);_(@_)"/>
    <numFmt numFmtId="203" formatCode="_-* #,##0.000_-;\-* #,##0.000_-;_-* &quot;-&quot;??_-;_-@_-"/>
    <numFmt numFmtId="204" formatCode="_-* #,##0.0_-;\-* #,##0.0_-;_-* &quot;-&quot;??_-;_-@_-"/>
    <numFmt numFmtId="205" formatCode="_-* #,##0_-;\-* #,##0_-;_-* &quot;-&quot;??_-;_-@_-"/>
    <numFmt numFmtId="206" formatCode="#,##0.000000"/>
    <numFmt numFmtId="207" formatCode="#,##0.0000000"/>
    <numFmt numFmtId="208" formatCode="_(* #,##0.000000_);_(* \(#,##0.000000\);_(* &quot;-&quot;??_);_(@_)"/>
    <numFmt numFmtId="209" formatCode="_(* #,##0.0000000_);_(* \(#,##0.0000000\);_(* &quot;-&quot;??_);_(@_)"/>
    <numFmt numFmtId="210" formatCode="_(* #,##0.00000000_);_(* \(#,##0.00000000\);_(* &quot;-&quot;??_);_(@_)"/>
    <numFmt numFmtId="211" formatCode="_(* #,##0.000000000_);_(* \(#,##0.000000000\);_(* &quot;-&quot;??_);_(@_)"/>
    <numFmt numFmtId="212" formatCode="_(* #,##0.0000000000_);_(* \(#,##0.0000000000\);_(* &quot;-&quot;??_);_(@_)"/>
    <numFmt numFmtId="213" formatCode="&quot;Sì&quot;;&quot;Sì&quot;;&quot;No&quot;"/>
    <numFmt numFmtId="214" formatCode="&quot;Vero&quot;;&quot;Vero&quot;;&quot;Falso&quot;"/>
    <numFmt numFmtId="215" formatCode="&quot;Attivo&quot;;&quot;Attivo&quot;;&quot;Inattivo&quot;"/>
    <numFmt numFmtId="216" formatCode="[$€-2]\ #.##000_);[Red]\([$€-2]\ #.##000\)"/>
  </numFmts>
  <fonts count="38">
    <font>
      <sz val="10"/>
      <name val="Arial"/>
      <family val="0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ck"/>
      <right style="thick"/>
      <top style="thick"/>
      <bottom style="thick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201" fontId="0" fillId="0" borderId="0" applyFont="0" applyFill="0" applyBorder="0" applyAlignment="0" applyProtection="0"/>
    <xf numFmtId="0" fontId="26" fillId="28" borderId="1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0" fillId="30" borderId="4" applyNumberFormat="0" applyFont="0" applyAlignment="0" applyProtection="0"/>
    <xf numFmtId="0" fontId="28" fillId="20" borderId="5" applyNumberFormat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4" fillId="0" borderId="8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31" borderId="0" applyNumberFormat="0" applyBorder="0" applyAlignment="0" applyProtection="0"/>
    <xf numFmtId="0" fontId="37" fillId="32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14" fontId="0" fillId="0" borderId="0" xfId="0" applyNumberFormat="1" applyAlignment="1">
      <alignment/>
    </xf>
    <xf numFmtId="182" fontId="0" fillId="0" borderId="0" xfId="0" applyNumberFormat="1" applyAlignment="1">
      <alignment/>
    </xf>
    <xf numFmtId="180" fontId="0" fillId="0" borderId="0" xfId="0" applyNumberFormat="1" applyAlignment="1">
      <alignment/>
    </xf>
    <xf numFmtId="4" fontId="0" fillId="0" borderId="0" xfId="0" applyNumberFormat="1" applyAlignment="1">
      <alignment/>
    </xf>
    <xf numFmtId="10" fontId="0" fillId="0" borderId="0" xfId="0" applyNumberFormat="1" applyAlignment="1">
      <alignment/>
    </xf>
    <xf numFmtId="183" fontId="0" fillId="0" borderId="0" xfId="0" applyNumberFormat="1" applyAlignment="1">
      <alignment horizontal="center"/>
    </xf>
    <xf numFmtId="14" fontId="0" fillId="33" borderId="10" xfId="0" applyNumberForma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/>
    </xf>
    <xf numFmtId="182" fontId="0" fillId="33" borderId="10" xfId="0" applyNumberFormat="1" applyFill="1" applyBorder="1" applyAlignment="1">
      <alignment horizontal="center" vertical="center"/>
    </xf>
    <xf numFmtId="180" fontId="0" fillId="33" borderId="10" xfId="0" applyNumberFormat="1" applyFill="1" applyBorder="1" applyAlignment="1">
      <alignment horizontal="center" vertical="center" wrapText="1"/>
    </xf>
    <xf numFmtId="4" fontId="0" fillId="33" borderId="10" xfId="0" applyNumberFormat="1" applyFill="1" applyBorder="1" applyAlignment="1">
      <alignment horizontal="center" vertical="center" wrapText="1"/>
    </xf>
    <xf numFmtId="0" fontId="0" fillId="33" borderId="10" xfId="0" applyFill="1" applyBorder="1" applyAlignment="1">
      <alignment horizontal="center" vertical="center" wrapText="1"/>
    </xf>
    <xf numFmtId="10" fontId="0" fillId="33" borderId="10" xfId="0" applyNumberFormat="1" applyFill="1" applyBorder="1" applyAlignment="1">
      <alignment horizontal="center" vertical="center"/>
    </xf>
    <xf numFmtId="3" fontId="0" fillId="33" borderId="10" xfId="0" applyNumberFormat="1" applyFill="1" applyBorder="1" applyAlignment="1">
      <alignment horizontal="center" vertical="center"/>
    </xf>
    <xf numFmtId="3" fontId="0" fillId="0" borderId="0" xfId="0" applyNumberFormat="1" applyAlignment="1">
      <alignment/>
    </xf>
    <xf numFmtId="186" fontId="0" fillId="0" borderId="0" xfId="0" applyNumberFormat="1" applyAlignment="1">
      <alignment/>
    </xf>
    <xf numFmtId="183" fontId="0" fillId="33" borderId="10" xfId="0" applyNumberFormat="1" applyFill="1" applyBorder="1" applyAlignment="1">
      <alignment horizontal="center" vertical="center" wrapText="1"/>
    </xf>
    <xf numFmtId="0" fontId="0" fillId="0" borderId="0" xfId="0" applyBorder="1" applyAlignment="1">
      <alignment horizontal="center"/>
    </xf>
    <xf numFmtId="0" fontId="1" fillId="0" borderId="0" xfId="0" applyNumberFormat="1" applyFont="1" applyFill="1" applyBorder="1" applyAlignment="1">
      <alignment horizontal="center"/>
    </xf>
    <xf numFmtId="0" fontId="1" fillId="0" borderId="0" xfId="0" applyFont="1" applyAlignment="1">
      <alignment horizontal="center"/>
    </xf>
    <xf numFmtId="179" fontId="0" fillId="0" borderId="0" xfId="46" applyFont="1" applyAlignment="1">
      <alignment/>
    </xf>
    <xf numFmtId="179" fontId="1" fillId="0" borderId="0" xfId="46" applyFont="1" applyAlignment="1">
      <alignment horizontal="center" wrapText="1"/>
    </xf>
    <xf numFmtId="197" fontId="0" fillId="0" borderId="0" xfId="0" applyNumberFormat="1" applyAlignment="1">
      <alignment/>
    </xf>
    <xf numFmtId="183" fontId="0" fillId="0" borderId="0" xfId="0" applyNumberFormat="1" applyAlignment="1">
      <alignment horizontal="left"/>
    </xf>
    <xf numFmtId="195" fontId="0" fillId="0" borderId="0" xfId="0" applyNumberFormat="1" applyAlignment="1">
      <alignment/>
    </xf>
    <xf numFmtId="0" fontId="0" fillId="34" borderId="0" xfId="0" applyFill="1" applyAlignment="1">
      <alignment/>
    </xf>
    <xf numFmtId="179" fontId="0" fillId="34" borderId="0" xfId="46" applyNumberFormat="1" applyFont="1" applyFill="1" applyAlignment="1">
      <alignment horizontal="left"/>
    </xf>
    <xf numFmtId="205" fontId="0" fillId="34" borderId="0" xfId="0" applyNumberFormat="1" applyFill="1" applyAlignment="1">
      <alignment/>
    </xf>
    <xf numFmtId="179" fontId="0" fillId="34" borderId="0" xfId="46" applyFont="1" applyFill="1" applyAlignment="1">
      <alignment/>
    </xf>
    <xf numFmtId="183" fontId="0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183" fontId="0" fillId="0" borderId="0" xfId="0" applyNumberFormat="1" applyFont="1" applyAlignment="1">
      <alignment horizontal="center"/>
    </xf>
    <xf numFmtId="182" fontId="0" fillId="0" borderId="0" xfId="0" applyNumberFormat="1" applyFont="1" applyAlignment="1">
      <alignment/>
    </xf>
  </cellXfs>
  <cellStyles count="50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Hyperlink" xfId="36"/>
    <cellStyle name="Followed Hyperlink" xfId="37"/>
    <cellStyle name="Colore 1" xfId="38"/>
    <cellStyle name="Colore 2" xfId="39"/>
    <cellStyle name="Colore 3" xfId="40"/>
    <cellStyle name="Colore 4" xfId="41"/>
    <cellStyle name="Colore 5" xfId="42"/>
    <cellStyle name="Colore 6" xfId="43"/>
    <cellStyle name="Euro" xfId="44"/>
    <cellStyle name="Input" xfId="45"/>
    <cellStyle name="Comma" xfId="46"/>
    <cellStyle name="Comma [0]" xfId="47"/>
    <cellStyle name="Neutrale" xfId="48"/>
    <cellStyle name="Nota" xfId="49"/>
    <cellStyle name="Output" xfId="50"/>
    <cellStyle name="Percent" xfId="51"/>
    <cellStyle name="Testo avviso" xfId="52"/>
    <cellStyle name="Testo descrittivo" xfId="53"/>
    <cellStyle name="Titolo" xfId="54"/>
    <cellStyle name="Titolo 1" xfId="55"/>
    <cellStyle name="Titolo 2" xfId="56"/>
    <cellStyle name="Titolo 3" xfId="57"/>
    <cellStyle name="Titolo 4" xfId="58"/>
    <cellStyle name="Totale" xfId="59"/>
    <cellStyle name="Valore non valido" xfId="60"/>
    <cellStyle name="Valore valido" xfId="61"/>
    <cellStyle name="Currency" xfId="62"/>
    <cellStyle name="Currency [0]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Order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Orders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/>
  <dimension ref="A1:Q329"/>
  <sheetViews>
    <sheetView tabSelected="1" zoomScale="98" zoomScaleNormal="98" zoomScalePageLayoutView="0" workbookViewId="0" topLeftCell="A64">
      <selection activeCell="H85" sqref="H85"/>
    </sheetView>
  </sheetViews>
  <sheetFormatPr defaultColWidth="9.140625" defaultRowHeight="12.75"/>
  <cols>
    <col min="1" max="1" width="11.7109375" style="1" customWidth="1"/>
    <col min="2" max="2" width="22.7109375" style="0" bestFit="1" customWidth="1"/>
    <col min="3" max="3" width="5.8515625" style="6" customWidth="1"/>
    <col min="4" max="4" width="10.421875" style="2" customWidth="1"/>
    <col min="5" max="5" width="11.7109375" style="3" customWidth="1"/>
    <col min="6" max="6" width="11.7109375" style="1" customWidth="1"/>
    <col min="7" max="7" width="9.7109375" style="3" customWidth="1"/>
    <col min="8" max="9" width="11.7109375" style="4" customWidth="1"/>
    <col min="10" max="10" width="7.00390625" style="0" customWidth="1"/>
    <col min="11" max="11" width="9.8515625" style="15" customWidth="1"/>
    <col min="12" max="12" width="9.00390625" style="5" customWidth="1"/>
    <col min="13" max="13" width="14.7109375" style="0" customWidth="1"/>
    <col min="15" max="15" width="10.28125" style="0" bestFit="1" customWidth="1"/>
    <col min="16" max="16" width="10.8515625" style="21" bestFit="1" customWidth="1"/>
    <col min="17" max="17" width="12.57421875" style="0" customWidth="1"/>
  </cols>
  <sheetData>
    <row r="1" spans="1:17" ht="40.5" thickBot="1" thickTop="1">
      <c r="A1" s="7" t="s">
        <v>7</v>
      </c>
      <c r="B1" s="8" t="s">
        <v>0</v>
      </c>
      <c r="C1" s="17" t="s">
        <v>11</v>
      </c>
      <c r="D1" s="9" t="s">
        <v>1</v>
      </c>
      <c r="E1" s="10" t="s">
        <v>6</v>
      </c>
      <c r="F1" s="7" t="s">
        <v>5</v>
      </c>
      <c r="G1" s="10" t="s">
        <v>4</v>
      </c>
      <c r="H1" s="11" t="s">
        <v>2</v>
      </c>
      <c r="I1" s="11" t="s">
        <v>3</v>
      </c>
      <c r="J1" s="12" t="s">
        <v>13</v>
      </c>
      <c r="K1" s="14" t="s">
        <v>8</v>
      </c>
      <c r="L1" s="13" t="s">
        <v>9</v>
      </c>
      <c r="M1" s="13" t="s">
        <v>14</v>
      </c>
      <c r="N1" s="18" t="s">
        <v>12</v>
      </c>
      <c r="P1" s="22"/>
      <c r="Q1" s="20"/>
    </row>
    <row r="2" spans="1:17" ht="13.5" thickTop="1">
      <c r="A2" s="1">
        <v>39457</v>
      </c>
      <c r="B2" s="24" t="s">
        <v>15</v>
      </c>
      <c r="C2" s="6" t="s">
        <v>10</v>
      </c>
      <c r="D2" s="15">
        <v>6108</v>
      </c>
      <c r="E2" s="2">
        <v>4.0925</v>
      </c>
      <c r="F2" s="1">
        <v>39463</v>
      </c>
      <c r="G2" s="2">
        <v>4.1325</v>
      </c>
      <c r="H2" s="15">
        <f>E2*D2</f>
        <v>24996.99</v>
      </c>
      <c r="I2" s="4">
        <f>IF(F2&gt;0,G2*D2,0)</f>
        <v>25241.31</v>
      </c>
      <c r="J2">
        <f>IF(F2&gt;0,F2-A2,0)</f>
        <v>6</v>
      </c>
      <c r="K2" s="15">
        <f>H2*J2</f>
        <v>149981.94</v>
      </c>
      <c r="L2" s="5">
        <f>IF(F2&gt;0,IF(LEFT(UPPER(C2))="S",(H2-I2)/H2,(I2-H2)/H2),0)</f>
        <v>0.00977397678680512</v>
      </c>
      <c r="M2" s="23">
        <f>(H2*L2)-10</f>
        <v>234.3199999999997</v>
      </c>
      <c r="N2" s="19">
        <f>COUNT(A2:A5588)</f>
        <v>80</v>
      </c>
      <c r="O2" s="4" t="s">
        <v>17</v>
      </c>
      <c r="Q2" s="21"/>
    </row>
    <row r="3" spans="1:17" ht="12.75">
      <c r="A3" s="1">
        <v>44230</v>
      </c>
      <c r="B3" s="30" t="s">
        <v>27</v>
      </c>
      <c r="C3" s="32" t="s">
        <v>42</v>
      </c>
      <c r="D3" s="15">
        <v>739</v>
      </c>
      <c r="E3" s="2">
        <v>33.8</v>
      </c>
      <c r="F3" s="1">
        <v>44236</v>
      </c>
      <c r="G3" s="2">
        <v>34.6</v>
      </c>
      <c r="H3" s="4">
        <f>E3*D3</f>
        <v>24978.199999999997</v>
      </c>
      <c r="I3" s="4">
        <f>IF(F3&gt;0,G3*D3,0)</f>
        <v>25569.4</v>
      </c>
      <c r="J3">
        <f>IF(F3&gt;0,F3-A3,0)</f>
        <v>6</v>
      </c>
      <c r="K3" s="25">
        <f>H3*J3</f>
        <v>149869.19999999998</v>
      </c>
      <c r="L3" s="5">
        <f aca="true" t="shared" si="0" ref="L3:L8">IF(F3&gt;0,IF(LEFT(UPPER(C3))="S",(H3-I3)/H3,(I3-H3)/H3),0)</f>
        <v>-0.023668639053254614</v>
      </c>
      <c r="M3" s="23">
        <f aca="true" t="shared" si="1" ref="M3:M8">(H3*L3)-10</f>
        <v>-601.2000000000044</v>
      </c>
      <c r="Q3" s="21"/>
    </row>
    <row r="4" spans="1:17" ht="12.75">
      <c r="A4" s="1">
        <v>44251</v>
      </c>
      <c r="B4" s="30" t="s">
        <v>47</v>
      </c>
      <c r="C4" s="32" t="s">
        <v>10</v>
      </c>
      <c r="D4" s="15">
        <v>2920</v>
      </c>
      <c r="E4" s="2">
        <v>8.56</v>
      </c>
      <c r="F4" s="1">
        <v>44258</v>
      </c>
      <c r="G4" s="2">
        <v>8.33</v>
      </c>
      <c r="H4" s="4">
        <f aca="true" t="shared" si="2" ref="H4:H9">E4*D4</f>
        <v>24995.2</v>
      </c>
      <c r="I4" s="4">
        <f>IF(F4&gt;0,G4*D4,0)</f>
        <v>24323.6</v>
      </c>
      <c r="J4">
        <f>IF(F4&gt;0,F4-A4,0)</f>
        <v>7</v>
      </c>
      <c r="K4" s="25">
        <f>H4*J4</f>
        <v>174966.4</v>
      </c>
      <c r="L4" s="5">
        <f t="shared" si="0"/>
        <v>-0.02686915887850476</v>
      </c>
      <c r="M4" s="23">
        <f t="shared" si="1"/>
        <v>-681.6000000000022</v>
      </c>
      <c r="O4" s="16"/>
      <c r="Q4" s="21"/>
    </row>
    <row r="5" spans="1:17" ht="12.75">
      <c r="A5" s="1">
        <v>44295</v>
      </c>
      <c r="B5" s="30" t="s">
        <v>30</v>
      </c>
      <c r="C5" s="32" t="s">
        <v>16</v>
      </c>
      <c r="D5" s="15">
        <v>347</v>
      </c>
      <c r="E5" s="2">
        <v>71.9</v>
      </c>
      <c r="F5" s="1">
        <v>44320</v>
      </c>
      <c r="G5" s="2">
        <v>68</v>
      </c>
      <c r="H5" s="4">
        <f t="shared" si="2"/>
        <v>24949.300000000003</v>
      </c>
      <c r="I5" s="4">
        <f>IF(F5&gt;0,G5*D5,0)</f>
        <v>23596</v>
      </c>
      <c r="J5">
        <f>IF(F5&gt;0,F5-A5,0)</f>
        <v>25</v>
      </c>
      <c r="K5" s="25">
        <f>H5*J5</f>
        <v>623732.5000000001</v>
      </c>
      <c r="L5" s="5">
        <f t="shared" si="0"/>
        <v>0.05424200278164128</v>
      </c>
      <c r="M5" s="23">
        <f t="shared" si="1"/>
        <v>1343.300000000003</v>
      </c>
      <c r="N5" t="s">
        <v>19</v>
      </c>
      <c r="Q5" s="21"/>
    </row>
    <row r="6" spans="1:17" ht="12.75">
      <c r="A6" s="1">
        <v>44320</v>
      </c>
      <c r="B6" s="30" t="s">
        <v>25</v>
      </c>
      <c r="C6" s="32" t="s">
        <v>10</v>
      </c>
      <c r="D6" s="15">
        <v>12690</v>
      </c>
      <c r="E6" s="2">
        <v>1.97</v>
      </c>
      <c r="F6" s="1">
        <v>44334</v>
      </c>
      <c r="G6" s="2">
        <v>2.14</v>
      </c>
      <c r="H6" s="4">
        <f t="shared" si="2"/>
        <v>24999.3</v>
      </c>
      <c r="I6" s="4">
        <f>IF(F6&gt;0,G6*D6,0)</f>
        <v>27156.600000000002</v>
      </c>
      <c r="J6">
        <f>IF(F6&gt;0,F6-A6,0)</f>
        <v>14</v>
      </c>
      <c r="K6" s="25">
        <f>H6*J6</f>
        <v>349990.2</v>
      </c>
      <c r="L6" s="5">
        <f t="shared" si="0"/>
        <v>0.08629441624365494</v>
      </c>
      <c r="M6" s="23">
        <f t="shared" si="1"/>
        <v>2147.300000000003</v>
      </c>
      <c r="N6" t="s">
        <v>17</v>
      </c>
      <c r="Q6" s="21"/>
    </row>
    <row r="7" spans="1:17" ht="12.75">
      <c r="A7" s="1">
        <v>44335</v>
      </c>
      <c r="B7" s="30" t="s">
        <v>40</v>
      </c>
      <c r="C7" s="32" t="s">
        <v>16</v>
      </c>
      <c r="D7" s="15">
        <v>9157</v>
      </c>
      <c r="E7" s="2">
        <v>2.73</v>
      </c>
      <c r="F7" s="1">
        <v>44340</v>
      </c>
      <c r="G7" s="2">
        <v>2.79</v>
      </c>
      <c r="H7" s="4">
        <f t="shared" si="2"/>
        <v>24998.61</v>
      </c>
      <c r="I7" s="4">
        <f aca="true" t="shared" si="3" ref="I7:I13">IF(F7&gt;0,G7*D7,0)</f>
        <v>25548.03</v>
      </c>
      <c r="J7">
        <f aca="true" t="shared" si="4" ref="J7:J13">IF(F7&gt;0,F7-A7,0)</f>
        <v>5</v>
      </c>
      <c r="K7" s="25">
        <f aca="true" t="shared" si="5" ref="K7:K13">H7*J7</f>
        <v>124993.05</v>
      </c>
      <c r="L7" s="5">
        <f t="shared" si="0"/>
        <v>-0.021978021978021907</v>
      </c>
      <c r="M7" s="23">
        <f t="shared" si="1"/>
        <v>-559.4199999999983</v>
      </c>
      <c r="N7" t="s">
        <v>19</v>
      </c>
      <c r="O7" t="s">
        <v>17</v>
      </c>
      <c r="Q7" s="21"/>
    </row>
    <row r="8" spans="1:17" ht="12.75">
      <c r="A8" s="1">
        <v>44336</v>
      </c>
      <c r="B8" s="30" t="s">
        <v>27</v>
      </c>
      <c r="C8" s="32" t="s">
        <v>18</v>
      </c>
      <c r="D8" s="15">
        <v>854</v>
      </c>
      <c r="E8" s="2">
        <v>29.25</v>
      </c>
      <c r="F8" s="1">
        <v>44348</v>
      </c>
      <c r="G8" s="3">
        <v>31</v>
      </c>
      <c r="H8" s="4">
        <f t="shared" si="2"/>
        <v>24979.5</v>
      </c>
      <c r="I8" s="4">
        <f t="shared" si="3"/>
        <v>26474</v>
      </c>
      <c r="J8">
        <f t="shared" si="4"/>
        <v>12</v>
      </c>
      <c r="K8" s="25">
        <f t="shared" si="5"/>
        <v>299754</v>
      </c>
      <c r="L8" s="5">
        <f t="shared" si="0"/>
        <v>0.05982905982905983</v>
      </c>
      <c r="M8" s="23">
        <f t="shared" si="1"/>
        <v>1484.5</v>
      </c>
      <c r="Q8" s="21"/>
    </row>
    <row r="9" spans="1:17" ht="12.75">
      <c r="A9" s="1">
        <v>44348</v>
      </c>
      <c r="B9" s="30" t="s">
        <v>44</v>
      </c>
      <c r="C9" s="32" t="s">
        <v>42</v>
      </c>
      <c r="D9" s="15">
        <v>431</v>
      </c>
      <c r="E9" s="2">
        <v>58</v>
      </c>
      <c r="F9" s="1">
        <v>44354</v>
      </c>
      <c r="G9" s="3">
        <v>59.2</v>
      </c>
      <c r="H9" s="4">
        <f t="shared" si="2"/>
        <v>24998</v>
      </c>
      <c r="I9" s="4">
        <f t="shared" si="3"/>
        <v>25515.2</v>
      </c>
      <c r="J9">
        <f t="shared" si="4"/>
        <v>6</v>
      </c>
      <c r="K9" s="25">
        <f t="shared" si="5"/>
        <v>149988</v>
      </c>
      <c r="L9" s="5">
        <f aca="true" t="shared" si="6" ref="L9:L14">IF(F9&gt;0,IF(LEFT(UPPER(C9))="S",(H9-I9)/H9,(I9-H9)/H9),0)</f>
        <v>-0.02068965517241382</v>
      </c>
      <c r="M9" s="23">
        <f aca="true" t="shared" si="7" ref="M9:M14">(H9*L9)-10</f>
        <v>-527.2000000000007</v>
      </c>
      <c r="Q9" s="21"/>
    </row>
    <row r="10" spans="1:17" ht="12.75">
      <c r="A10" s="1">
        <v>44441</v>
      </c>
      <c r="B10" s="30" t="s">
        <v>29</v>
      </c>
      <c r="C10" s="32" t="s">
        <v>18</v>
      </c>
      <c r="D10" s="15">
        <v>769</v>
      </c>
      <c r="E10" s="25">
        <v>32.5</v>
      </c>
      <c r="F10" s="1">
        <v>44459</v>
      </c>
      <c r="G10" s="3">
        <v>31.3</v>
      </c>
      <c r="H10" s="4">
        <f aca="true" t="shared" si="8" ref="H10:H15">E10*D10</f>
        <v>24992.5</v>
      </c>
      <c r="I10" s="4">
        <f t="shared" si="3"/>
        <v>24069.7</v>
      </c>
      <c r="J10">
        <f t="shared" si="4"/>
        <v>18</v>
      </c>
      <c r="K10" s="25">
        <f t="shared" si="5"/>
        <v>449865</v>
      </c>
      <c r="L10" s="5">
        <f t="shared" si="6"/>
        <v>-0.03692307692307689</v>
      </c>
      <c r="M10" s="23">
        <f t="shared" si="7"/>
        <v>-932.7999999999993</v>
      </c>
      <c r="Q10" s="21"/>
    </row>
    <row r="11" spans="1:17" ht="12.75">
      <c r="A11" s="1">
        <v>44455</v>
      </c>
      <c r="B11" s="30" t="s">
        <v>48</v>
      </c>
      <c r="C11" s="32" t="s">
        <v>18</v>
      </c>
      <c r="D11" s="15">
        <v>1923</v>
      </c>
      <c r="E11" s="2">
        <v>13</v>
      </c>
      <c r="F11" s="1">
        <v>44459</v>
      </c>
      <c r="G11" s="3">
        <v>12.6</v>
      </c>
      <c r="H11" s="4">
        <f t="shared" si="8"/>
        <v>24999</v>
      </c>
      <c r="I11" s="4">
        <f t="shared" si="3"/>
        <v>24229.8</v>
      </c>
      <c r="J11">
        <f t="shared" si="4"/>
        <v>4</v>
      </c>
      <c r="K11" s="25">
        <f t="shared" si="5"/>
        <v>99996</v>
      </c>
      <c r="L11" s="5">
        <f t="shared" si="6"/>
        <v>-0.0307692307692308</v>
      </c>
      <c r="M11" s="23">
        <f t="shared" si="7"/>
        <v>-779.2000000000007</v>
      </c>
      <c r="Q11" s="21"/>
    </row>
    <row r="12" spans="1:17" ht="12.75">
      <c r="A12" s="1">
        <v>44461</v>
      </c>
      <c r="B12" s="30" t="s">
        <v>46</v>
      </c>
      <c r="C12" s="32" t="s">
        <v>18</v>
      </c>
      <c r="D12" s="15">
        <v>3597</v>
      </c>
      <c r="E12" s="4">
        <v>6.95</v>
      </c>
      <c r="F12" s="1">
        <v>44469</v>
      </c>
      <c r="G12" s="3">
        <v>6.8</v>
      </c>
      <c r="H12" s="4">
        <f t="shared" si="8"/>
        <v>24999.15</v>
      </c>
      <c r="I12" s="4">
        <f t="shared" si="3"/>
        <v>24459.6</v>
      </c>
      <c r="J12">
        <f t="shared" si="4"/>
        <v>8</v>
      </c>
      <c r="K12" s="25">
        <f t="shared" si="5"/>
        <v>199993.2</v>
      </c>
      <c r="L12" s="5">
        <f t="shared" si="6"/>
        <v>-0.021582733812949756</v>
      </c>
      <c r="M12" s="23">
        <f t="shared" si="7"/>
        <v>-549.5500000000029</v>
      </c>
      <c r="Q12" s="21"/>
    </row>
    <row r="13" spans="1:17" ht="12.75">
      <c r="A13" s="1">
        <v>44462</v>
      </c>
      <c r="B13" s="30" t="s">
        <v>22</v>
      </c>
      <c r="C13" s="32" t="s">
        <v>18</v>
      </c>
      <c r="D13" s="15">
        <v>70422</v>
      </c>
      <c r="E13" s="2">
        <v>0.355</v>
      </c>
      <c r="F13" s="1">
        <v>44467</v>
      </c>
      <c r="G13" s="3">
        <v>0.365</v>
      </c>
      <c r="H13" s="4">
        <f t="shared" si="8"/>
        <v>24999.809999999998</v>
      </c>
      <c r="I13" s="4">
        <f t="shared" si="3"/>
        <v>25704.03</v>
      </c>
      <c r="J13">
        <f t="shared" si="4"/>
        <v>5</v>
      </c>
      <c r="K13" s="25">
        <f t="shared" si="5"/>
        <v>124999.04999999999</v>
      </c>
      <c r="L13" s="5">
        <f t="shared" si="6"/>
        <v>0.02816901408450709</v>
      </c>
      <c r="M13" s="23">
        <f t="shared" si="7"/>
        <v>694.2200000000012</v>
      </c>
      <c r="Q13" s="21"/>
    </row>
    <row r="14" spans="1:17" ht="12.75">
      <c r="A14" s="1">
        <v>44474</v>
      </c>
      <c r="B14" s="30" t="s">
        <v>41</v>
      </c>
      <c r="C14" s="32" t="s">
        <v>18</v>
      </c>
      <c r="D14" s="15">
        <v>3424</v>
      </c>
      <c r="E14" s="2">
        <v>7.3</v>
      </c>
      <c r="F14" s="1">
        <v>44475</v>
      </c>
      <c r="G14" s="3">
        <v>7.05</v>
      </c>
      <c r="H14" s="4">
        <f t="shared" si="8"/>
        <v>24995.2</v>
      </c>
      <c r="I14" s="4">
        <f aca="true" t="shared" si="9" ref="I14:I21">IF(F14&gt;0,G14*D14,0)</f>
        <v>24139.2</v>
      </c>
      <c r="J14">
        <f aca="true" t="shared" si="10" ref="J14:J19">IF(F14&gt;0,F14-A14,0)</f>
        <v>1</v>
      </c>
      <c r="K14" s="25">
        <f aca="true" t="shared" si="11" ref="K14:K19">H14*J14</f>
        <v>24995.2</v>
      </c>
      <c r="L14" s="5">
        <f t="shared" si="6"/>
        <v>-0.03424657534246575</v>
      </c>
      <c r="M14" s="23">
        <f t="shared" si="7"/>
        <v>-866</v>
      </c>
      <c r="Q14" s="21"/>
    </row>
    <row r="15" spans="1:17" ht="12.75">
      <c r="A15" s="1">
        <v>44476</v>
      </c>
      <c r="B15" s="30" t="s">
        <v>40</v>
      </c>
      <c r="C15" s="32" t="s">
        <v>18</v>
      </c>
      <c r="D15" s="15">
        <v>8787</v>
      </c>
      <c r="E15" s="2">
        <v>2.845</v>
      </c>
      <c r="F15" s="1">
        <v>44481</v>
      </c>
      <c r="G15" s="3">
        <v>2.75</v>
      </c>
      <c r="H15" s="4">
        <f t="shared" si="8"/>
        <v>24999.015000000003</v>
      </c>
      <c r="I15" s="4">
        <f t="shared" si="9"/>
        <v>24164.25</v>
      </c>
      <c r="J15">
        <f t="shared" si="10"/>
        <v>5</v>
      </c>
      <c r="K15" s="25">
        <f t="shared" si="11"/>
        <v>124995.07500000001</v>
      </c>
      <c r="L15" s="5">
        <f aca="true" t="shared" si="12" ref="L15:L21">IF(F15&gt;0,IF(LEFT(UPPER(C15))="S",(H15-I15)/H15,(I15-H15)/H15),0)</f>
        <v>-0.033391915641476394</v>
      </c>
      <c r="M15" s="23">
        <f aca="true" t="shared" si="13" ref="M15:M21">(H15*L15)-10</f>
        <v>-844.765000000003</v>
      </c>
      <c r="Q15" s="21"/>
    </row>
    <row r="16" spans="1:17" ht="12.75">
      <c r="A16" s="1">
        <v>44477</v>
      </c>
      <c r="B16" s="30" t="s">
        <v>32</v>
      </c>
      <c r="C16" s="32" t="s">
        <v>18</v>
      </c>
      <c r="D16" s="15">
        <v>145</v>
      </c>
      <c r="E16" s="2">
        <v>171.5</v>
      </c>
      <c r="F16" s="1">
        <v>44482</v>
      </c>
      <c r="G16" s="3">
        <v>180</v>
      </c>
      <c r="H16" s="4">
        <f aca="true" t="shared" si="14" ref="H16:H21">E16*D16</f>
        <v>24867.5</v>
      </c>
      <c r="I16" s="4">
        <f t="shared" si="9"/>
        <v>26100</v>
      </c>
      <c r="J16">
        <f t="shared" si="10"/>
        <v>5</v>
      </c>
      <c r="K16" s="25">
        <f t="shared" si="11"/>
        <v>124337.5</v>
      </c>
      <c r="L16" s="5">
        <f t="shared" si="12"/>
        <v>0.04956268221574344</v>
      </c>
      <c r="M16" s="23">
        <f t="shared" si="13"/>
        <v>1222.5</v>
      </c>
      <c r="Q16" s="21"/>
    </row>
    <row r="17" spans="1:17" ht="12.75">
      <c r="A17" s="1">
        <v>44503</v>
      </c>
      <c r="B17" s="30" t="s">
        <v>22</v>
      </c>
      <c r="C17" s="32" t="s">
        <v>18</v>
      </c>
      <c r="D17" s="15">
        <v>80645</v>
      </c>
      <c r="E17" s="33">
        <v>0.31</v>
      </c>
      <c r="F17" s="1">
        <v>44504</v>
      </c>
      <c r="G17" s="3">
        <v>0.325</v>
      </c>
      <c r="H17" s="4">
        <f t="shared" si="14"/>
        <v>24999.95</v>
      </c>
      <c r="I17" s="4">
        <f t="shared" si="9"/>
        <v>26209.625</v>
      </c>
      <c r="J17">
        <f t="shared" si="10"/>
        <v>1</v>
      </c>
      <c r="K17" s="25">
        <f t="shared" si="11"/>
        <v>24999.95</v>
      </c>
      <c r="L17" s="5">
        <f t="shared" si="12"/>
        <v>0.04838709677419352</v>
      </c>
      <c r="M17" s="23">
        <f t="shared" si="13"/>
        <v>1199.6749999999993</v>
      </c>
      <c r="N17" t="s">
        <v>24</v>
      </c>
      <c r="Q17" s="21"/>
    </row>
    <row r="18" spans="1:17" ht="12.75">
      <c r="A18" s="1">
        <v>44504</v>
      </c>
      <c r="B18" s="30" t="s">
        <v>45</v>
      </c>
      <c r="C18" s="32" t="s">
        <v>18</v>
      </c>
      <c r="D18" s="15">
        <v>1712</v>
      </c>
      <c r="E18" s="2">
        <v>14.6</v>
      </c>
      <c r="F18" s="1">
        <v>44512</v>
      </c>
      <c r="G18" s="3">
        <v>15.5</v>
      </c>
      <c r="H18" s="4">
        <f t="shared" si="14"/>
        <v>24995.2</v>
      </c>
      <c r="I18" s="4">
        <f t="shared" si="9"/>
        <v>26536</v>
      </c>
      <c r="J18">
        <f t="shared" si="10"/>
        <v>8</v>
      </c>
      <c r="K18" s="25">
        <f t="shared" si="11"/>
        <v>199961.6</v>
      </c>
      <c r="L18" s="5">
        <f t="shared" si="12"/>
        <v>0.061643835616438325</v>
      </c>
      <c r="M18" s="23">
        <f t="shared" si="13"/>
        <v>1530.7999999999993</v>
      </c>
      <c r="N18" t="s">
        <v>23</v>
      </c>
      <c r="Q18" s="21"/>
    </row>
    <row r="19" spans="1:17" ht="12.75">
      <c r="A19" s="1">
        <v>44510</v>
      </c>
      <c r="B19" s="30" t="s">
        <v>20</v>
      </c>
      <c r="C19" s="32" t="s">
        <v>42</v>
      </c>
      <c r="D19" s="15">
        <v>2314</v>
      </c>
      <c r="E19" s="2">
        <v>10.8</v>
      </c>
      <c r="F19" s="1">
        <v>44517</v>
      </c>
      <c r="G19" s="3">
        <v>10.1</v>
      </c>
      <c r="H19" s="4">
        <f t="shared" si="14"/>
        <v>24991.2</v>
      </c>
      <c r="I19" s="4">
        <f t="shared" si="9"/>
        <v>23371.399999999998</v>
      </c>
      <c r="J19">
        <f t="shared" si="10"/>
        <v>7</v>
      </c>
      <c r="K19" s="25">
        <f t="shared" si="11"/>
        <v>174938.4</v>
      </c>
      <c r="L19" s="5">
        <f t="shared" si="12"/>
        <v>0.06481481481481494</v>
      </c>
      <c r="M19" s="23">
        <f t="shared" si="13"/>
        <v>1609.8000000000031</v>
      </c>
      <c r="Q19" s="21"/>
    </row>
    <row r="20" spans="1:17" ht="12.75">
      <c r="A20" s="1">
        <v>44517</v>
      </c>
      <c r="B20" s="30" t="s">
        <v>31</v>
      </c>
      <c r="C20" s="32" t="s">
        <v>42</v>
      </c>
      <c r="D20" s="15">
        <v>932</v>
      </c>
      <c r="E20" s="2">
        <v>26.8</v>
      </c>
      <c r="F20" s="1">
        <v>44523</v>
      </c>
      <c r="G20" s="3">
        <v>25.65</v>
      </c>
      <c r="H20" s="4">
        <f t="shared" si="14"/>
        <v>24977.600000000002</v>
      </c>
      <c r="I20" s="4">
        <f t="shared" si="9"/>
        <v>23905.8</v>
      </c>
      <c r="J20">
        <f aca="true" t="shared" si="15" ref="J20:J25">IF(F20&gt;0,F20-A20,0)</f>
        <v>6</v>
      </c>
      <c r="K20" s="25">
        <f aca="true" t="shared" si="16" ref="K20:K25">H20*J20</f>
        <v>149865.6</v>
      </c>
      <c r="L20" s="5">
        <f t="shared" si="12"/>
        <v>0.04291044776119414</v>
      </c>
      <c r="M20" s="23">
        <f t="shared" si="13"/>
        <v>1061.800000000003</v>
      </c>
      <c r="Q20" s="21"/>
    </row>
    <row r="21" spans="1:17" ht="12.75">
      <c r="A21" s="1">
        <v>44518</v>
      </c>
      <c r="B21" s="30" t="s">
        <v>49</v>
      </c>
      <c r="C21" s="32" t="s">
        <v>18</v>
      </c>
      <c r="D21" s="15">
        <v>802</v>
      </c>
      <c r="E21" s="2">
        <v>31.15</v>
      </c>
      <c r="F21" s="1">
        <v>44526</v>
      </c>
      <c r="G21" s="3">
        <v>30</v>
      </c>
      <c r="H21" s="4">
        <f t="shared" si="14"/>
        <v>24982.3</v>
      </c>
      <c r="I21" s="4">
        <f t="shared" si="9"/>
        <v>24060</v>
      </c>
      <c r="J21">
        <f t="shared" si="15"/>
        <v>8</v>
      </c>
      <c r="K21" s="25">
        <f t="shared" si="16"/>
        <v>199858.4</v>
      </c>
      <c r="L21" s="5">
        <f t="shared" si="12"/>
        <v>-0.03691813804173352</v>
      </c>
      <c r="M21" s="23">
        <f t="shared" si="13"/>
        <v>-932.2999999999994</v>
      </c>
      <c r="Q21" s="21"/>
    </row>
    <row r="22" spans="1:17" ht="12.75">
      <c r="A22" s="1">
        <v>44532</v>
      </c>
      <c r="B22" s="30" t="s">
        <v>22</v>
      </c>
      <c r="C22" s="32" t="s">
        <v>18</v>
      </c>
      <c r="D22" s="15">
        <v>53078</v>
      </c>
      <c r="E22" s="2">
        <v>0.471</v>
      </c>
      <c r="F22" s="1">
        <v>44533</v>
      </c>
      <c r="G22" s="2">
        <v>0.454</v>
      </c>
      <c r="H22" s="4">
        <f aca="true" t="shared" si="17" ref="H22:H27">E22*D22</f>
        <v>24999.737999999998</v>
      </c>
      <c r="I22" s="4">
        <f aca="true" t="shared" si="18" ref="I22:I27">IF(F22&gt;0,G22*D22,0)</f>
        <v>24097.412</v>
      </c>
      <c r="J22">
        <f t="shared" si="15"/>
        <v>1</v>
      </c>
      <c r="K22" s="25">
        <f t="shared" si="16"/>
        <v>24999.737999999998</v>
      </c>
      <c r="L22" s="5">
        <f aca="true" t="shared" si="19" ref="L22:L27">IF(F22&gt;0,IF(LEFT(UPPER(C22))="S",(H22-I22)/H22,(I22-H22)/H22),0)</f>
        <v>-0.03609341825902325</v>
      </c>
      <c r="M22" s="23">
        <f aca="true" t="shared" si="20" ref="M22:M27">(H22*L22)-10</f>
        <v>-912.3259999999973</v>
      </c>
      <c r="Q22" s="21"/>
    </row>
    <row r="23" spans="1:17" ht="12.75">
      <c r="A23" s="1">
        <v>44534</v>
      </c>
      <c r="B23" s="30" t="s">
        <v>45</v>
      </c>
      <c r="C23" s="32" t="s">
        <v>18</v>
      </c>
      <c r="D23" s="15">
        <v>1815</v>
      </c>
      <c r="E23" s="2">
        <v>13.77</v>
      </c>
      <c r="F23" s="1">
        <v>44539</v>
      </c>
      <c r="G23" s="3">
        <v>14.5</v>
      </c>
      <c r="H23" s="4">
        <f t="shared" si="17"/>
        <v>24992.55</v>
      </c>
      <c r="I23" s="4">
        <f t="shared" si="18"/>
        <v>26317.5</v>
      </c>
      <c r="J23">
        <f t="shared" si="15"/>
        <v>5</v>
      </c>
      <c r="K23" s="25">
        <f t="shared" si="16"/>
        <v>124962.75</v>
      </c>
      <c r="L23" s="5">
        <f t="shared" si="19"/>
        <v>0.05301379811183736</v>
      </c>
      <c r="M23" s="23">
        <f t="shared" si="20"/>
        <v>1314.9500000000007</v>
      </c>
      <c r="Q23" s="21"/>
    </row>
    <row r="24" spans="1:17" ht="12.75">
      <c r="A24" s="1">
        <v>44546</v>
      </c>
      <c r="B24" s="30" t="s">
        <v>50</v>
      </c>
      <c r="C24" s="32" t="s">
        <v>18</v>
      </c>
      <c r="D24" s="15">
        <v>2242</v>
      </c>
      <c r="E24" s="2">
        <v>11.15</v>
      </c>
      <c r="F24" s="1">
        <v>44550</v>
      </c>
      <c r="G24" s="3">
        <v>10.9</v>
      </c>
      <c r="H24" s="4">
        <f t="shared" si="17"/>
        <v>24998.3</v>
      </c>
      <c r="I24" s="4">
        <f t="shared" si="18"/>
        <v>24437.8</v>
      </c>
      <c r="J24">
        <f t="shared" si="15"/>
        <v>4</v>
      </c>
      <c r="K24" s="25">
        <f t="shared" si="16"/>
        <v>99993.2</v>
      </c>
      <c r="L24" s="5">
        <f t="shared" si="19"/>
        <v>-0.022421524663677132</v>
      </c>
      <c r="M24" s="23">
        <f t="shared" si="20"/>
        <v>-570.5</v>
      </c>
      <c r="Q24" s="21"/>
    </row>
    <row r="25" spans="1:17" ht="12.75">
      <c r="A25" s="1">
        <v>44552</v>
      </c>
      <c r="B25" s="30" t="s">
        <v>21</v>
      </c>
      <c r="C25" s="32" t="s">
        <v>18</v>
      </c>
      <c r="D25" s="15">
        <v>15096</v>
      </c>
      <c r="E25" s="2">
        <v>1.656</v>
      </c>
      <c r="F25" s="1">
        <v>44564</v>
      </c>
      <c r="G25" s="3">
        <v>1.74</v>
      </c>
      <c r="H25" s="4">
        <f t="shared" si="17"/>
        <v>24998.976</v>
      </c>
      <c r="I25" s="4">
        <f t="shared" si="18"/>
        <v>26267.04</v>
      </c>
      <c r="J25">
        <f t="shared" si="15"/>
        <v>12</v>
      </c>
      <c r="K25" s="25">
        <f t="shared" si="16"/>
        <v>299987.712</v>
      </c>
      <c r="L25" s="5">
        <f t="shared" si="19"/>
        <v>0.05072463768115951</v>
      </c>
      <c r="M25" s="23">
        <f t="shared" si="20"/>
        <v>1258.0640000000021</v>
      </c>
      <c r="Q25" s="21"/>
    </row>
    <row r="26" spans="1:17" ht="12.75">
      <c r="A26" s="1">
        <v>44567</v>
      </c>
      <c r="B26" s="30" t="s">
        <v>22</v>
      </c>
      <c r="C26" s="32" t="s">
        <v>18</v>
      </c>
      <c r="D26" s="15">
        <v>54229</v>
      </c>
      <c r="E26" s="2">
        <v>0.461</v>
      </c>
      <c r="F26" s="1">
        <v>44575</v>
      </c>
      <c r="G26" s="2">
        <v>0.445</v>
      </c>
      <c r="H26" s="4">
        <f t="shared" si="17"/>
        <v>24999.569</v>
      </c>
      <c r="I26" s="4">
        <f t="shared" si="18"/>
        <v>24131.905</v>
      </c>
      <c r="J26">
        <f aca="true" t="shared" si="21" ref="J26:J31">IF(F26&gt;0,F26-A26,0)</f>
        <v>8</v>
      </c>
      <c r="K26" s="25">
        <f aca="true" t="shared" si="22" ref="K26:K31">H26*J26</f>
        <v>199996.552</v>
      </c>
      <c r="L26" s="5">
        <f t="shared" si="19"/>
        <v>-0.03470715835141001</v>
      </c>
      <c r="M26" s="23">
        <f t="shared" si="20"/>
        <v>-877.6640000000007</v>
      </c>
      <c r="Q26" s="21"/>
    </row>
    <row r="27" spans="1:17" ht="12.75">
      <c r="A27" s="1">
        <v>44573</v>
      </c>
      <c r="B27" s="30" t="s">
        <v>51</v>
      </c>
      <c r="C27" s="32" t="s">
        <v>18</v>
      </c>
      <c r="D27" s="15">
        <v>582</v>
      </c>
      <c r="E27" s="2">
        <v>42.9</v>
      </c>
      <c r="F27" s="1">
        <v>44574</v>
      </c>
      <c r="G27" s="3">
        <v>41</v>
      </c>
      <c r="H27" s="4">
        <f t="shared" si="17"/>
        <v>24967.8</v>
      </c>
      <c r="I27" s="4">
        <f t="shared" si="18"/>
        <v>23862</v>
      </c>
      <c r="J27">
        <f t="shared" si="21"/>
        <v>1</v>
      </c>
      <c r="K27" s="25">
        <f t="shared" si="22"/>
        <v>24967.8</v>
      </c>
      <c r="L27" s="5">
        <f t="shared" si="19"/>
        <v>-0.04428904428904426</v>
      </c>
      <c r="M27" s="23">
        <f t="shared" si="20"/>
        <v>-1115.7999999999993</v>
      </c>
      <c r="Q27" s="21"/>
    </row>
    <row r="28" spans="1:17" ht="12.75">
      <c r="A28" s="1">
        <v>44580</v>
      </c>
      <c r="B28" s="30" t="s">
        <v>47</v>
      </c>
      <c r="C28" s="32" t="s">
        <v>18</v>
      </c>
      <c r="D28" s="15">
        <v>2623</v>
      </c>
      <c r="E28" s="2">
        <v>9.53</v>
      </c>
      <c r="F28" s="1">
        <v>44585</v>
      </c>
      <c r="G28" s="3">
        <v>9.32</v>
      </c>
      <c r="H28" s="4">
        <f aca="true" t="shared" si="23" ref="H28:H33">E28*D28</f>
        <v>24997.19</v>
      </c>
      <c r="I28" s="4">
        <f aca="true" t="shared" si="24" ref="I28:I33">IF(F28&gt;0,G28*D28,0)</f>
        <v>24446.36</v>
      </c>
      <c r="J28">
        <f t="shared" si="21"/>
        <v>5</v>
      </c>
      <c r="K28" s="25">
        <f t="shared" si="22"/>
        <v>124985.95</v>
      </c>
      <c r="L28" s="5">
        <f aca="true" t="shared" si="25" ref="L28:L33">IF(F28&gt;0,IF(LEFT(UPPER(C28))="S",(H28-I28)/H28,(I28-H28)/H28),0)</f>
        <v>-0.022035676810073377</v>
      </c>
      <c r="M28" s="23">
        <f aca="true" t="shared" si="26" ref="M28:M33">(H28*L28)-10</f>
        <v>-560.8299999999981</v>
      </c>
      <c r="P28" s="21" t="s">
        <v>26</v>
      </c>
      <c r="Q28" s="21"/>
    </row>
    <row r="29" spans="1:17" ht="12.75">
      <c r="A29" s="1">
        <v>44581</v>
      </c>
      <c r="B29" s="30" t="s">
        <v>45</v>
      </c>
      <c r="C29" s="32" t="s">
        <v>18</v>
      </c>
      <c r="D29" s="15">
        <v>1828</v>
      </c>
      <c r="E29" s="2">
        <v>13.67182</v>
      </c>
      <c r="F29" s="1">
        <v>44585</v>
      </c>
      <c r="G29" s="3">
        <v>13.14</v>
      </c>
      <c r="H29" s="4">
        <f t="shared" si="23"/>
        <v>24992.08696</v>
      </c>
      <c r="I29" s="4">
        <f t="shared" si="24"/>
        <v>24019.920000000002</v>
      </c>
      <c r="J29">
        <f t="shared" si="21"/>
        <v>4</v>
      </c>
      <c r="K29" s="25">
        <f t="shared" si="22"/>
        <v>99968.34784</v>
      </c>
      <c r="L29" s="5">
        <f t="shared" si="25"/>
        <v>-0.0388989907707971</v>
      </c>
      <c r="M29" s="23">
        <f t="shared" si="26"/>
        <v>-982.1669599999987</v>
      </c>
      <c r="Q29" s="21"/>
    </row>
    <row r="30" spans="1:17" ht="12.75">
      <c r="A30" s="1">
        <v>44589</v>
      </c>
      <c r="B30" s="30" t="s">
        <v>28</v>
      </c>
      <c r="C30" s="32" t="s">
        <v>18</v>
      </c>
      <c r="D30" s="15">
        <v>2272</v>
      </c>
      <c r="E30" s="2">
        <v>11</v>
      </c>
      <c r="F30" s="1">
        <v>44594</v>
      </c>
      <c r="G30" s="3">
        <v>11.5</v>
      </c>
      <c r="H30" s="4">
        <f t="shared" si="23"/>
        <v>24992</v>
      </c>
      <c r="I30" s="4">
        <f t="shared" si="24"/>
        <v>26128</v>
      </c>
      <c r="J30">
        <f t="shared" si="21"/>
        <v>5</v>
      </c>
      <c r="K30" s="25">
        <f t="shared" si="22"/>
        <v>124960</v>
      </c>
      <c r="L30" s="5">
        <f t="shared" si="25"/>
        <v>0.045454545454545456</v>
      </c>
      <c r="M30" s="23">
        <f t="shared" si="26"/>
        <v>1126</v>
      </c>
      <c r="Q30" s="21"/>
    </row>
    <row r="31" spans="1:17" ht="12.75">
      <c r="A31" s="1">
        <v>44608</v>
      </c>
      <c r="B31" s="30" t="s">
        <v>52</v>
      </c>
      <c r="C31" s="32" t="s">
        <v>18</v>
      </c>
      <c r="D31" s="15">
        <v>512</v>
      </c>
      <c r="E31" s="2">
        <v>48.8</v>
      </c>
      <c r="F31" s="1">
        <v>44614</v>
      </c>
      <c r="G31" s="3">
        <v>46.5</v>
      </c>
      <c r="H31" s="4">
        <f t="shared" si="23"/>
        <v>24985.6</v>
      </c>
      <c r="I31" s="4">
        <f t="shared" si="24"/>
        <v>23808</v>
      </c>
      <c r="J31">
        <f t="shared" si="21"/>
        <v>6</v>
      </c>
      <c r="K31" s="25">
        <f t="shared" si="22"/>
        <v>149913.59999999998</v>
      </c>
      <c r="L31" s="5">
        <f t="shared" si="25"/>
        <v>-0.04713114754098355</v>
      </c>
      <c r="M31" s="23">
        <f t="shared" si="26"/>
        <v>-1187.5999999999985</v>
      </c>
      <c r="Q31" s="21"/>
    </row>
    <row r="32" spans="1:17" ht="12.75">
      <c r="A32" s="1">
        <v>44623</v>
      </c>
      <c r="B32" s="30" t="s">
        <v>33</v>
      </c>
      <c r="C32" s="32" t="s">
        <v>18</v>
      </c>
      <c r="D32" s="15">
        <v>11574</v>
      </c>
      <c r="E32" s="2">
        <v>2.16</v>
      </c>
      <c r="F32" s="1">
        <v>44624</v>
      </c>
      <c r="G32" s="3">
        <v>2.02</v>
      </c>
      <c r="H32" s="4">
        <f t="shared" si="23"/>
        <v>24999.84</v>
      </c>
      <c r="I32" s="4">
        <f t="shared" si="24"/>
        <v>23379.48</v>
      </c>
      <c r="J32">
        <f aca="true" t="shared" si="27" ref="J32:J37">IF(F32&gt;0,F32-A32,0)</f>
        <v>1</v>
      </c>
      <c r="K32" s="25">
        <f aca="true" t="shared" si="28" ref="K32:K37">H32*J32</f>
        <v>24999.84</v>
      </c>
      <c r="L32" s="5">
        <f t="shared" si="25"/>
        <v>-0.06481481481481484</v>
      </c>
      <c r="M32" s="23">
        <f t="shared" si="26"/>
        <v>-1630.3600000000006</v>
      </c>
      <c r="Q32" s="21"/>
    </row>
    <row r="33" spans="1:17" ht="12.75">
      <c r="A33" s="1">
        <v>44617</v>
      </c>
      <c r="B33" s="30" t="s">
        <v>28</v>
      </c>
      <c r="C33" s="32" t="s">
        <v>18</v>
      </c>
      <c r="D33" s="15">
        <v>2617</v>
      </c>
      <c r="E33" s="2">
        <v>9.55</v>
      </c>
      <c r="F33" s="1">
        <v>44627</v>
      </c>
      <c r="G33" s="3">
        <v>9</v>
      </c>
      <c r="H33" s="4">
        <f t="shared" si="23"/>
        <v>24992.350000000002</v>
      </c>
      <c r="I33" s="4">
        <f t="shared" si="24"/>
        <v>23553</v>
      </c>
      <c r="J33">
        <f t="shared" si="27"/>
        <v>10</v>
      </c>
      <c r="K33" s="25">
        <f t="shared" si="28"/>
        <v>249923.50000000003</v>
      </c>
      <c r="L33" s="5">
        <f t="shared" si="25"/>
        <v>-0.057591623036649296</v>
      </c>
      <c r="M33" s="23">
        <f t="shared" si="26"/>
        <v>-1449.3500000000022</v>
      </c>
      <c r="Q33" s="21"/>
    </row>
    <row r="34" spans="1:17" ht="12.75">
      <c r="A34" s="1">
        <v>44628</v>
      </c>
      <c r="B34" s="30" t="s">
        <v>34</v>
      </c>
      <c r="C34" s="32" t="s">
        <v>18</v>
      </c>
      <c r="D34" s="15">
        <v>1587</v>
      </c>
      <c r="E34" s="2">
        <v>15.75</v>
      </c>
      <c r="F34" s="1">
        <v>44629</v>
      </c>
      <c r="G34" s="3">
        <v>17</v>
      </c>
      <c r="H34" s="4">
        <f aca="true" t="shared" si="29" ref="H34:H41">E34*D34</f>
        <v>24995.25</v>
      </c>
      <c r="I34" s="4">
        <f aca="true" t="shared" si="30" ref="I34:I41">IF(F34&gt;0,G34*D34,0)</f>
        <v>26979</v>
      </c>
      <c r="J34">
        <f t="shared" si="27"/>
        <v>1</v>
      </c>
      <c r="K34" s="25">
        <f t="shared" si="28"/>
        <v>24995.25</v>
      </c>
      <c r="L34" s="5">
        <f aca="true" t="shared" si="31" ref="L34:L41">IF(F34&gt;0,IF(LEFT(UPPER(C34))="S",(H34-I34)/H34,(I34-H34)/H34),0)</f>
        <v>0.07936507936507936</v>
      </c>
      <c r="M34" s="23">
        <f aca="true" t="shared" si="32" ref="M34:M41">(H34*L34)-10</f>
        <v>1973.75</v>
      </c>
      <c r="P34" s="21" t="s">
        <v>26</v>
      </c>
      <c r="Q34" s="21"/>
    </row>
    <row r="35" spans="1:17" ht="12.75">
      <c r="A35" s="1">
        <v>44637</v>
      </c>
      <c r="B35" s="30" t="s">
        <v>53</v>
      </c>
      <c r="C35" s="32" t="s">
        <v>18</v>
      </c>
      <c r="D35" s="15">
        <v>1607</v>
      </c>
      <c r="E35" s="2">
        <v>15.55</v>
      </c>
      <c r="F35" s="1">
        <v>44649</v>
      </c>
      <c r="G35" s="3">
        <v>17</v>
      </c>
      <c r="H35" s="4">
        <f t="shared" si="29"/>
        <v>24988.850000000002</v>
      </c>
      <c r="I35" s="4">
        <f t="shared" si="30"/>
        <v>27319</v>
      </c>
      <c r="J35">
        <f t="shared" si="27"/>
        <v>12</v>
      </c>
      <c r="K35" s="25">
        <f t="shared" si="28"/>
        <v>299866.2</v>
      </c>
      <c r="L35" s="5">
        <f t="shared" si="31"/>
        <v>0.0932475884244372</v>
      </c>
      <c r="M35" s="23">
        <f t="shared" si="32"/>
        <v>2320.149999999998</v>
      </c>
      <c r="Q35" s="21"/>
    </row>
    <row r="36" spans="1:17" ht="12.75">
      <c r="A36" s="1">
        <v>44659</v>
      </c>
      <c r="B36" s="30" t="s">
        <v>54</v>
      </c>
      <c r="C36" s="32" t="s">
        <v>18</v>
      </c>
      <c r="D36" s="15">
        <v>1698</v>
      </c>
      <c r="E36" s="2">
        <v>14.72</v>
      </c>
      <c r="F36" s="1">
        <v>44670</v>
      </c>
      <c r="G36" s="3">
        <v>15.6</v>
      </c>
      <c r="H36" s="4">
        <f t="shared" si="29"/>
        <v>24994.56</v>
      </c>
      <c r="I36" s="4">
        <f t="shared" si="30"/>
        <v>26488.8</v>
      </c>
      <c r="J36">
        <f t="shared" si="27"/>
        <v>11</v>
      </c>
      <c r="K36" s="25">
        <f t="shared" si="28"/>
        <v>274940.16000000003</v>
      </c>
      <c r="L36" s="5">
        <f t="shared" si="31"/>
        <v>0.05978260869565209</v>
      </c>
      <c r="M36" s="23">
        <f t="shared" si="32"/>
        <v>1484.239999999998</v>
      </c>
      <c r="Q36" s="21"/>
    </row>
    <row r="37" spans="1:17" ht="12.75">
      <c r="A37" s="1">
        <v>44662</v>
      </c>
      <c r="B37" s="30" t="s">
        <v>55</v>
      </c>
      <c r="C37" s="32" t="s">
        <v>18</v>
      </c>
      <c r="D37" s="15">
        <v>4504</v>
      </c>
      <c r="E37" s="2">
        <v>5.55</v>
      </c>
      <c r="F37" s="1">
        <v>44664</v>
      </c>
      <c r="G37" s="3">
        <v>6</v>
      </c>
      <c r="H37" s="4">
        <f t="shared" si="29"/>
        <v>24997.2</v>
      </c>
      <c r="I37" s="4">
        <f t="shared" si="30"/>
        <v>27024</v>
      </c>
      <c r="J37">
        <f t="shared" si="27"/>
        <v>2</v>
      </c>
      <c r="K37" s="25">
        <f t="shared" si="28"/>
        <v>49994.4</v>
      </c>
      <c r="L37" s="5">
        <f t="shared" si="31"/>
        <v>0.08108108108108104</v>
      </c>
      <c r="M37" s="23">
        <f t="shared" si="32"/>
        <v>2016.799999999999</v>
      </c>
      <c r="Q37" s="21"/>
    </row>
    <row r="38" spans="1:17" ht="12.75">
      <c r="A38" s="1">
        <v>44663</v>
      </c>
      <c r="B38" s="30" t="s">
        <v>56</v>
      </c>
      <c r="C38" s="32" t="s">
        <v>18</v>
      </c>
      <c r="D38" s="15">
        <v>631</v>
      </c>
      <c r="E38" s="4">
        <v>39.6</v>
      </c>
      <c r="F38" s="1">
        <v>44676</v>
      </c>
      <c r="G38" s="3">
        <v>38.4</v>
      </c>
      <c r="H38" s="4">
        <f t="shared" si="29"/>
        <v>24987.600000000002</v>
      </c>
      <c r="I38" s="4">
        <f t="shared" si="30"/>
        <v>24230.399999999998</v>
      </c>
      <c r="J38">
        <f aca="true" t="shared" si="33" ref="J38:J43">IF(F38&gt;0,F38-A38,0)</f>
        <v>13</v>
      </c>
      <c r="K38" s="25">
        <f aca="true" t="shared" si="34" ref="K38:K43">H38*J38</f>
        <v>324838.80000000005</v>
      </c>
      <c r="L38" s="5">
        <f t="shared" si="31"/>
        <v>-0.030303030303030474</v>
      </c>
      <c r="M38" s="23">
        <f t="shared" si="32"/>
        <v>-767.2000000000044</v>
      </c>
      <c r="Q38" s="21"/>
    </row>
    <row r="39" spans="1:17" ht="12.75">
      <c r="A39" s="1">
        <v>44679</v>
      </c>
      <c r="B39" s="30" t="s">
        <v>57</v>
      </c>
      <c r="C39" s="32" t="s">
        <v>18</v>
      </c>
      <c r="D39" s="15">
        <v>1968</v>
      </c>
      <c r="E39" s="4">
        <v>12.7</v>
      </c>
      <c r="F39" s="1">
        <v>44694</v>
      </c>
      <c r="G39" s="3">
        <v>13.75</v>
      </c>
      <c r="H39" s="4">
        <f t="shared" si="29"/>
        <v>24993.6</v>
      </c>
      <c r="I39" s="4">
        <f t="shared" si="30"/>
        <v>27060</v>
      </c>
      <c r="J39">
        <f t="shared" si="33"/>
        <v>15</v>
      </c>
      <c r="K39" s="25">
        <f t="shared" si="34"/>
        <v>374904</v>
      </c>
      <c r="L39" s="5">
        <f t="shared" si="31"/>
        <v>0.08267716535433077</v>
      </c>
      <c r="M39" s="23">
        <f t="shared" si="32"/>
        <v>2056.4000000000015</v>
      </c>
      <c r="Q39" s="21"/>
    </row>
    <row r="40" spans="1:17" ht="12.75">
      <c r="A40" s="1">
        <v>44692</v>
      </c>
      <c r="B40" s="30" t="s">
        <v>44</v>
      </c>
      <c r="C40" s="32" t="s">
        <v>18</v>
      </c>
      <c r="D40" s="15">
        <v>577</v>
      </c>
      <c r="E40" s="4">
        <v>43.5</v>
      </c>
      <c r="F40" s="1">
        <v>44700</v>
      </c>
      <c r="G40" s="3">
        <v>41.8</v>
      </c>
      <c r="H40" s="4">
        <f t="shared" si="29"/>
        <v>25099.5</v>
      </c>
      <c r="I40" s="4">
        <f t="shared" si="30"/>
        <v>24118.6</v>
      </c>
      <c r="J40">
        <f t="shared" si="33"/>
        <v>8</v>
      </c>
      <c r="K40" s="25">
        <f t="shared" si="34"/>
        <v>200796</v>
      </c>
      <c r="L40" s="5">
        <f t="shared" si="31"/>
        <v>-0.039080459770115</v>
      </c>
      <c r="M40" s="23">
        <f t="shared" si="32"/>
        <v>-990.9000000000013</v>
      </c>
      <c r="Q40" s="21"/>
    </row>
    <row r="41" spans="1:17" ht="12.75">
      <c r="A41" s="1">
        <v>44694</v>
      </c>
      <c r="B41" s="30" t="s">
        <v>32</v>
      </c>
      <c r="C41" s="32" t="s">
        <v>18</v>
      </c>
      <c r="D41" s="15">
        <v>221</v>
      </c>
      <c r="E41" s="4">
        <v>113.2</v>
      </c>
      <c r="F41" s="1">
        <v>44700</v>
      </c>
      <c r="G41" s="3">
        <v>112.6</v>
      </c>
      <c r="H41" s="4">
        <f t="shared" si="29"/>
        <v>25017.2</v>
      </c>
      <c r="I41" s="4">
        <f t="shared" si="30"/>
        <v>24884.6</v>
      </c>
      <c r="J41">
        <f t="shared" si="33"/>
        <v>6</v>
      </c>
      <c r="K41" s="25">
        <f t="shared" si="34"/>
        <v>150103.2</v>
      </c>
      <c r="L41" s="5">
        <f t="shared" si="31"/>
        <v>-0.0053003533568905465</v>
      </c>
      <c r="M41" s="23">
        <f t="shared" si="32"/>
        <v>-142.60000000000218</v>
      </c>
      <c r="Q41" s="21"/>
    </row>
    <row r="42" spans="1:17" ht="12.75">
      <c r="A42" s="1">
        <v>44702</v>
      </c>
      <c r="B42" s="30" t="s">
        <v>58</v>
      </c>
      <c r="C42" s="32" t="s">
        <v>18</v>
      </c>
      <c r="D42" s="15">
        <v>140</v>
      </c>
      <c r="E42" s="4">
        <v>177.7</v>
      </c>
      <c r="F42" s="1">
        <v>44708</v>
      </c>
      <c r="G42" s="3">
        <v>187</v>
      </c>
      <c r="H42" s="4">
        <f aca="true" t="shared" si="35" ref="H42:H47">E42*D42</f>
        <v>24878</v>
      </c>
      <c r="I42" s="4">
        <f aca="true" t="shared" si="36" ref="I42:I47">IF(F42&gt;0,G42*D42,0)</f>
        <v>26180</v>
      </c>
      <c r="J42">
        <f t="shared" si="33"/>
        <v>6</v>
      </c>
      <c r="K42" s="25">
        <f t="shared" si="34"/>
        <v>149268</v>
      </c>
      <c r="L42" s="5">
        <f aca="true" t="shared" si="37" ref="L42:L47">IF(F42&gt;0,IF(LEFT(UPPER(C42))="S",(H42-I42)/H42,(I42-H42)/H42),0)</f>
        <v>0.05233539673607203</v>
      </c>
      <c r="M42" s="23">
        <f aca="true" t="shared" si="38" ref="M42:M47">(H42*L42)-10</f>
        <v>1292</v>
      </c>
      <c r="Q42" s="21"/>
    </row>
    <row r="43" spans="1:17" ht="12.75">
      <c r="A43" s="1">
        <v>44707</v>
      </c>
      <c r="B43" s="30" t="s">
        <v>44</v>
      </c>
      <c r="C43" s="32" t="s">
        <v>18</v>
      </c>
      <c r="D43" s="15">
        <v>604</v>
      </c>
      <c r="E43" s="4">
        <v>41.35</v>
      </c>
      <c r="F43" s="1">
        <v>44711</v>
      </c>
      <c r="G43" s="3">
        <v>45</v>
      </c>
      <c r="H43" s="4">
        <f t="shared" si="35"/>
        <v>24975.4</v>
      </c>
      <c r="I43" s="4">
        <f t="shared" si="36"/>
        <v>27180</v>
      </c>
      <c r="J43">
        <f t="shared" si="33"/>
        <v>4</v>
      </c>
      <c r="K43" s="25">
        <f t="shared" si="34"/>
        <v>99901.6</v>
      </c>
      <c r="L43" s="5">
        <f t="shared" si="37"/>
        <v>0.08827085852478833</v>
      </c>
      <c r="M43" s="23">
        <f t="shared" si="38"/>
        <v>2194.5999999999985</v>
      </c>
      <c r="Q43" s="21"/>
    </row>
    <row r="44" spans="1:17" ht="12.75">
      <c r="A44" s="1">
        <v>44720</v>
      </c>
      <c r="B44" s="30" t="s">
        <v>59</v>
      </c>
      <c r="C44" s="32" t="s">
        <v>18</v>
      </c>
      <c r="D44" s="15">
        <v>631</v>
      </c>
      <c r="E44" s="4">
        <v>39.6</v>
      </c>
      <c r="F44" s="1">
        <v>44721</v>
      </c>
      <c r="G44" s="3">
        <v>38.85</v>
      </c>
      <c r="H44" s="4">
        <f t="shared" si="35"/>
        <v>24987.600000000002</v>
      </c>
      <c r="I44" s="4">
        <f t="shared" si="36"/>
        <v>24514.350000000002</v>
      </c>
      <c r="J44">
        <f aca="true" t="shared" si="39" ref="J44:J49">IF(F44&gt;0,F44-A44,0)</f>
        <v>1</v>
      </c>
      <c r="K44" s="25">
        <f aca="true" t="shared" si="40" ref="K44:K49">H44*J44</f>
        <v>24987.600000000002</v>
      </c>
      <c r="L44" s="5">
        <f t="shared" si="37"/>
        <v>-0.018939393939393936</v>
      </c>
      <c r="M44" s="23">
        <f t="shared" si="38"/>
        <v>-483.24999999999994</v>
      </c>
      <c r="Q44" s="21"/>
    </row>
    <row r="45" spans="1:17" ht="12.75">
      <c r="A45" s="1">
        <v>44726</v>
      </c>
      <c r="B45" s="30" t="s">
        <v>33</v>
      </c>
      <c r="C45" s="32" t="s">
        <v>18</v>
      </c>
      <c r="D45" s="15">
        <v>14124</v>
      </c>
      <c r="E45" s="4">
        <v>1.77</v>
      </c>
      <c r="F45" s="1">
        <v>44727</v>
      </c>
      <c r="G45" s="3">
        <v>1.89</v>
      </c>
      <c r="H45" s="4">
        <f t="shared" si="35"/>
        <v>24999.48</v>
      </c>
      <c r="I45" s="4">
        <f t="shared" si="36"/>
        <v>26694.359999999997</v>
      </c>
      <c r="J45">
        <f t="shared" si="39"/>
        <v>1</v>
      </c>
      <c r="K45" s="25">
        <f t="shared" si="40"/>
        <v>24999.48</v>
      </c>
      <c r="L45" s="5">
        <f t="shared" si="37"/>
        <v>0.06779661016949143</v>
      </c>
      <c r="M45" s="23">
        <f t="shared" si="38"/>
        <v>1684.8799999999976</v>
      </c>
      <c r="Q45" s="21"/>
    </row>
    <row r="46" spans="1:17" ht="12.75">
      <c r="A46" s="1">
        <v>44726</v>
      </c>
      <c r="B46" s="30" t="s">
        <v>60</v>
      </c>
      <c r="C46" s="32" t="s">
        <v>18</v>
      </c>
      <c r="D46" s="15">
        <v>1600</v>
      </c>
      <c r="E46" s="4">
        <v>15.62</v>
      </c>
      <c r="F46" s="1">
        <v>44728</v>
      </c>
      <c r="G46" s="3">
        <v>16.35</v>
      </c>
      <c r="H46" s="4">
        <f t="shared" si="35"/>
        <v>24992</v>
      </c>
      <c r="I46" s="4">
        <f t="shared" si="36"/>
        <v>26160.000000000004</v>
      </c>
      <c r="J46">
        <f t="shared" si="39"/>
        <v>2</v>
      </c>
      <c r="K46" s="25">
        <f t="shared" si="40"/>
        <v>49984</v>
      </c>
      <c r="L46" s="5">
        <f t="shared" si="37"/>
        <v>0.04673495518565956</v>
      </c>
      <c r="M46" s="23">
        <f t="shared" si="38"/>
        <v>1158.0000000000036</v>
      </c>
      <c r="Q46" s="21"/>
    </row>
    <row r="47" spans="1:17" ht="12.75">
      <c r="A47" s="1">
        <v>44733</v>
      </c>
      <c r="B47" s="30" t="s">
        <v>20</v>
      </c>
      <c r="C47" s="32" t="s">
        <v>18</v>
      </c>
      <c r="D47" s="15">
        <v>1886</v>
      </c>
      <c r="E47" s="4">
        <v>13.25</v>
      </c>
      <c r="F47" s="1">
        <v>44734</v>
      </c>
      <c r="G47" s="3">
        <v>12.75</v>
      </c>
      <c r="H47" s="4">
        <f t="shared" si="35"/>
        <v>24989.5</v>
      </c>
      <c r="I47" s="4">
        <f t="shared" si="36"/>
        <v>24046.5</v>
      </c>
      <c r="J47">
        <f t="shared" si="39"/>
        <v>1</v>
      </c>
      <c r="K47" s="25">
        <f t="shared" si="40"/>
        <v>24989.5</v>
      </c>
      <c r="L47" s="5">
        <f t="shared" si="37"/>
        <v>-0.03773584905660377</v>
      </c>
      <c r="M47" s="23">
        <f t="shared" si="38"/>
        <v>-953</v>
      </c>
      <c r="Q47" s="21"/>
    </row>
    <row r="48" spans="1:17" ht="12.75">
      <c r="A48" s="1">
        <v>44735</v>
      </c>
      <c r="B48" s="30" t="s">
        <v>44</v>
      </c>
      <c r="C48" s="32" t="s">
        <v>18</v>
      </c>
      <c r="D48" s="15">
        <v>670</v>
      </c>
      <c r="E48" s="4">
        <v>37.3</v>
      </c>
      <c r="F48" s="1">
        <v>44739</v>
      </c>
      <c r="G48" s="3">
        <v>41.48</v>
      </c>
      <c r="H48" s="4">
        <f aca="true" t="shared" si="41" ref="H48:H53">E48*D48</f>
        <v>24990.999999999996</v>
      </c>
      <c r="I48" s="4">
        <f aca="true" t="shared" si="42" ref="I48:I53">IF(F48&gt;0,G48*D48,0)</f>
        <v>27791.6</v>
      </c>
      <c r="J48">
        <f t="shared" si="39"/>
        <v>4</v>
      </c>
      <c r="K48" s="25">
        <f t="shared" si="40"/>
        <v>99963.99999999999</v>
      </c>
      <c r="L48" s="5">
        <f aca="true" t="shared" si="43" ref="L48:L53">IF(F48&gt;0,IF(LEFT(UPPER(C48))="S",(H48-I48)/H48,(I48-H48)/H48),0)</f>
        <v>0.11206434316353897</v>
      </c>
      <c r="M48" s="23">
        <f aca="true" t="shared" si="44" ref="M48:M53">(H48*L48)-10</f>
        <v>2790.600000000002</v>
      </c>
      <c r="Q48" s="21"/>
    </row>
    <row r="49" spans="1:17" ht="12.75">
      <c r="A49" s="1">
        <v>44739</v>
      </c>
      <c r="B49" s="30" t="s">
        <v>61</v>
      </c>
      <c r="C49" s="32" t="s">
        <v>18</v>
      </c>
      <c r="D49" s="15">
        <v>2183</v>
      </c>
      <c r="E49" s="4">
        <v>11.45</v>
      </c>
      <c r="F49" s="1">
        <v>44747</v>
      </c>
      <c r="G49" s="3">
        <v>10.7</v>
      </c>
      <c r="H49" s="4">
        <f t="shared" si="41"/>
        <v>24995.35</v>
      </c>
      <c r="I49" s="4">
        <f t="shared" si="42"/>
        <v>23358.1</v>
      </c>
      <c r="J49">
        <f t="shared" si="39"/>
        <v>8</v>
      </c>
      <c r="K49" s="25">
        <f t="shared" si="40"/>
        <v>199962.8</v>
      </c>
      <c r="L49" s="5">
        <f t="shared" si="43"/>
        <v>-0.06550218340611354</v>
      </c>
      <c r="M49" s="23">
        <f t="shared" si="44"/>
        <v>-1647.25</v>
      </c>
      <c r="O49" t="s">
        <v>19</v>
      </c>
      <c r="Q49" s="21"/>
    </row>
    <row r="50" spans="1:17" ht="12.75">
      <c r="A50" s="1">
        <v>44749</v>
      </c>
      <c r="B50" s="30" t="s">
        <v>41</v>
      </c>
      <c r="C50" s="32" t="s">
        <v>18</v>
      </c>
      <c r="D50" s="15">
        <v>2664</v>
      </c>
      <c r="E50" s="4">
        <v>9.382</v>
      </c>
      <c r="F50" s="1">
        <v>44750</v>
      </c>
      <c r="G50" s="3">
        <v>10</v>
      </c>
      <c r="H50" s="4">
        <f t="shared" si="41"/>
        <v>24993.647999999997</v>
      </c>
      <c r="I50" s="4">
        <f t="shared" si="42"/>
        <v>26640</v>
      </c>
      <c r="J50">
        <f aca="true" t="shared" si="45" ref="J50:J56">IF(F50&gt;0,F50-A50,0)</f>
        <v>1</v>
      </c>
      <c r="K50" s="25">
        <f aca="true" t="shared" si="46" ref="K50:K56">H50*J50</f>
        <v>24993.647999999997</v>
      </c>
      <c r="L50" s="5">
        <f t="shared" si="43"/>
        <v>0.06587081645704551</v>
      </c>
      <c r="M50" s="23">
        <f t="shared" si="44"/>
        <v>1636.3520000000024</v>
      </c>
      <c r="Q50" s="21"/>
    </row>
    <row r="51" spans="1:17" ht="12.75">
      <c r="A51" s="1">
        <v>44750</v>
      </c>
      <c r="B51" s="30" t="s">
        <v>62</v>
      </c>
      <c r="C51" s="32" t="s">
        <v>18</v>
      </c>
      <c r="D51" s="15">
        <v>51440</v>
      </c>
      <c r="E51" s="2">
        <v>0.486</v>
      </c>
      <c r="F51" s="1">
        <v>44754</v>
      </c>
      <c r="G51" s="2">
        <v>0.486</v>
      </c>
      <c r="H51" s="4">
        <f t="shared" si="41"/>
        <v>24999.84</v>
      </c>
      <c r="I51" s="4">
        <f t="shared" si="42"/>
        <v>24999.84</v>
      </c>
      <c r="J51">
        <f t="shared" si="45"/>
        <v>4</v>
      </c>
      <c r="K51" s="25">
        <f t="shared" si="46"/>
        <v>99999.36</v>
      </c>
      <c r="L51" s="5">
        <f t="shared" si="43"/>
        <v>0</v>
      </c>
      <c r="M51" s="23">
        <f t="shared" si="44"/>
        <v>-10</v>
      </c>
      <c r="Q51" s="21"/>
    </row>
    <row r="52" spans="1:17" ht="12.75">
      <c r="A52" s="1">
        <v>44762</v>
      </c>
      <c r="B52" s="30" t="s">
        <v>22</v>
      </c>
      <c r="C52" s="32" t="s">
        <v>18</v>
      </c>
      <c r="D52" s="15">
        <v>108459</v>
      </c>
      <c r="E52" s="2">
        <v>0.2305</v>
      </c>
      <c r="F52" s="1">
        <v>44763</v>
      </c>
      <c r="G52" s="2">
        <v>0.223</v>
      </c>
      <c r="H52" s="4">
        <f t="shared" si="41"/>
        <v>24999.7995</v>
      </c>
      <c r="I52" s="4">
        <f t="shared" si="42"/>
        <v>24186.357</v>
      </c>
      <c r="J52">
        <f t="shared" si="45"/>
        <v>1</v>
      </c>
      <c r="K52" s="25">
        <f t="shared" si="46"/>
        <v>24999.7995</v>
      </c>
      <c r="L52" s="5">
        <f t="shared" si="43"/>
        <v>-0.032537960954446894</v>
      </c>
      <c r="M52" s="23">
        <f t="shared" si="44"/>
        <v>-823.442500000001</v>
      </c>
      <c r="Q52" s="21"/>
    </row>
    <row r="53" spans="1:17" ht="12.75">
      <c r="A53" s="1">
        <v>44803</v>
      </c>
      <c r="B53" s="30" t="s">
        <v>22</v>
      </c>
      <c r="C53" s="32" t="s">
        <v>18</v>
      </c>
      <c r="D53" s="15">
        <v>117096</v>
      </c>
      <c r="E53" s="2">
        <v>0.2135</v>
      </c>
      <c r="F53" s="1">
        <v>44809</v>
      </c>
      <c r="G53" s="2">
        <v>0.2015</v>
      </c>
      <c r="H53" s="4">
        <f t="shared" si="41"/>
        <v>24999.996</v>
      </c>
      <c r="I53" s="4">
        <f t="shared" si="42"/>
        <v>23594.844</v>
      </c>
      <c r="J53">
        <f t="shared" si="45"/>
        <v>6</v>
      </c>
      <c r="K53" s="25">
        <f t="shared" si="46"/>
        <v>149999.976</v>
      </c>
      <c r="L53" s="5">
        <f t="shared" si="43"/>
        <v>-0.05620608899297417</v>
      </c>
      <c r="M53" s="23">
        <f t="shared" si="44"/>
        <v>-1415.1519999999982</v>
      </c>
      <c r="Q53" s="21"/>
    </row>
    <row r="54" spans="1:17" ht="12.75">
      <c r="A54" s="1">
        <v>44819</v>
      </c>
      <c r="B54" s="30" t="s">
        <v>41</v>
      </c>
      <c r="C54" s="32" t="s">
        <v>18</v>
      </c>
      <c r="D54" s="15">
        <v>3324</v>
      </c>
      <c r="E54" s="2">
        <v>7.73</v>
      </c>
      <c r="F54" s="1">
        <v>44810</v>
      </c>
      <c r="G54" s="2">
        <v>7.58</v>
      </c>
      <c r="H54" s="4">
        <f aca="true" t="shared" si="47" ref="H54:H59">E54*D54</f>
        <v>25694.52</v>
      </c>
      <c r="I54" s="4">
        <f aca="true" t="shared" si="48" ref="I54:I59">IF(F54&gt;0,G54*D54,0)</f>
        <v>25195.920000000002</v>
      </c>
      <c r="J54">
        <f t="shared" si="45"/>
        <v>-9</v>
      </c>
      <c r="K54" s="25">
        <f t="shared" si="46"/>
        <v>-231250.68</v>
      </c>
      <c r="L54" s="5">
        <f aca="true" t="shared" si="49" ref="L54:L59">IF(F54&gt;0,IF(LEFT(UPPER(C54))="S",(H54-I54)/H54,(I54-H54)/H54),0)</f>
        <v>-0.01940491591203099</v>
      </c>
      <c r="M54" s="23">
        <f aca="true" t="shared" si="50" ref="M54:M59">(H54*L54)-10</f>
        <v>-508.59999999999854</v>
      </c>
      <c r="P54" s="21" t="s">
        <v>19</v>
      </c>
      <c r="Q54" s="21"/>
    </row>
    <row r="55" spans="1:17" ht="12.75">
      <c r="A55" s="1">
        <v>44824</v>
      </c>
      <c r="B55" s="30" t="s">
        <v>22</v>
      </c>
      <c r="C55" s="32" t="s">
        <v>18</v>
      </c>
      <c r="D55" s="15">
        <v>132275</v>
      </c>
      <c r="E55" s="2">
        <v>0.189</v>
      </c>
      <c r="F55" s="1">
        <v>44838</v>
      </c>
      <c r="G55" s="2">
        <v>0.2</v>
      </c>
      <c r="H55" s="4">
        <f t="shared" si="47"/>
        <v>24999.975</v>
      </c>
      <c r="I55" s="4">
        <f t="shared" si="48"/>
        <v>26455</v>
      </c>
      <c r="J55">
        <f t="shared" si="45"/>
        <v>14</v>
      </c>
      <c r="K55" s="25">
        <f t="shared" si="46"/>
        <v>349999.64999999997</v>
      </c>
      <c r="L55" s="5">
        <f t="shared" si="49"/>
        <v>0.05820105820105826</v>
      </c>
      <c r="M55" s="23">
        <f t="shared" si="50"/>
        <v>1445.0250000000015</v>
      </c>
      <c r="Q55" s="21"/>
    </row>
    <row r="56" spans="1:17" ht="12.75">
      <c r="A56" s="1">
        <v>44826</v>
      </c>
      <c r="B56" s="30" t="s">
        <v>25</v>
      </c>
      <c r="C56" s="32" t="s">
        <v>18</v>
      </c>
      <c r="D56" s="15">
        <v>42016</v>
      </c>
      <c r="E56" s="2">
        <v>0.595</v>
      </c>
      <c r="F56" s="1">
        <v>44829</v>
      </c>
      <c r="G56" s="2">
        <v>0.575</v>
      </c>
      <c r="H56" s="4">
        <f t="shared" si="47"/>
        <v>24999.52</v>
      </c>
      <c r="I56" s="4">
        <f t="shared" si="48"/>
        <v>24159.199999999997</v>
      </c>
      <c r="J56">
        <f t="shared" si="45"/>
        <v>3</v>
      </c>
      <c r="K56" s="25">
        <f t="shared" si="46"/>
        <v>74998.56</v>
      </c>
      <c r="L56" s="5">
        <f t="shared" si="49"/>
        <v>-0.03361344537815139</v>
      </c>
      <c r="M56" s="23">
        <f t="shared" si="50"/>
        <v>-850.3200000000032</v>
      </c>
      <c r="Q56" s="21"/>
    </row>
    <row r="57" spans="1:17" ht="12.75">
      <c r="A57" s="1">
        <v>44846</v>
      </c>
      <c r="B57" s="30" t="s">
        <v>63</v>
      </c>
      <c r="C57" s="32" t="s">
        <v>18</v>
      </c>
      <c r="D57" s="15">
        <v>42016</v>
      </c>
      <c r="E57" s="2">
        <v>0.975</v>
      </c>
      <c r="F57" s="1">
        <v>44847</v>
      </c>
      <c r="G57" s="2">
        <v>0.95</v>
      </c>
      <c r="H57" s="4">
        <f t="shared" si="47"/>
        <v>40965.6</v>
      </c>
      <c r="I57" s="4">
        <f t="shared" si="48"/>
        <v>39915.2</v>
      </c>
      <c r="J57">
        <f aca="true" t="shared" si="51" ref="J57:J62">IF(F57&gt;0,F57-A57,0)</f>
        <v>1</v>
      </c>
      <c r="K57" s="25">
        <f aca="true" t="shared" si="52" ref="K57:K62">H57*J57</f>
        <v>40965.6</v>
      </c>
      <c r="L57" s="5">
        <f t="shared" si="49"/>
        <v>-0.02564102564102568</v>
      </c>
      <c r="M57" s="23">
        <f t="shared" si="50"/>
        <v>-1060.4000000000015</v>
      </c>
      <c r="Q57" s="21"/>
    </row>
    <row r="58" spans="1:17" ht="12.75">
      <c r="A58" s="1">
        <v>44848</v>
      </c>
      <c r="B58" s="30" t="s">
        <v>64</v>
      </c>
      <c r="C58" s="32" t="s">
        <v>18</v>
      </c>
      <c r="D58" s="15">
        <v>1709</v>
      </c>
      <c r="E58" s="2">
        <v>14.625</v>
      </c>
      <c r="F58" s="1">
        <v>44858</v>
      </c>
      <c r="G58" s="2">
        <v>15.6</v>
      </c>
      <c r="H58" s="4">
        <f t="shared" si="47"/>
        <v>24994.125</v>
      </c>
      <c r="I58" s="4">
        <f t="shared" si="48"/>
        <v>26660.399999999998</v>
      </c>
      <c r="J58">
        <f t="shared" si="51"/>
        <v>10</v>
      </c>
      <c r="K58" s="25">
        <f t="shared" si="52"/>
        <v>249941.25</v>
      </c>
      <c r="L58" s="5">
        <f t="shared" si="49"/>
        <v>0.06666666666666658</v>
      </c>
      <c r="M58" s="23">
        <f t="shared" si="50"/>
        <v>1656.2749999999978</v>
      </c>
      <c r="Q58" s="21"/>
    </row>
    <row r="59" spans="1:17" ht="12.75">
      <c r="A59" s="1">
        <v>44868</v>
      </c>
      <c r="B59" s="30" t="s">
        <v>65</v>
      </c>
      <c r="C59" s="32" t="s">
        <v>16</v>
      </c>
      <c r="D59" s="15">
        <v>1709</v>
      </c>
      <c r="E59" s="2">
        <v>0.945</v>
      </c>
      <c r="F59" s="1">
        <v>44874</v>
      </c>
      <c r="G59" s="2">
        <v>1</v>
      </c>
      <c r="H59" s="4">
        <f t="shared" si="47"/>
        <v>1615.0049999999999</v>
      </c>
      <c r="I59" s="4">
        <f t="shared" si="48"/>
        <v>1709</v>
      </c>
      <c r="J59">
        <f t="shared" si="51"/>
        <v>6</v>
      </c>
      <c r="K59" s="25">
        <f t="shared" si="52"/>
        <v>9690.029999999999</v>
      </c>
      <c r="L59" s="5">
        <f t="shared" si="49"/>
        <v>-0.05820105820105828</v>
      </c>
      <c r="M59" s="23">
        <f t="shared" si="50"/>
        <v>-103.99500000000012</v>
      </c>
      <c r="Q59" s="21"/>
    </row>
    <row r="60" spans="1:17" ht="12.75">
      <c r="A60" s="1">
        <v>44878</v>
      </c>
      <c r="B60" s="30" t="s">
        <v>66</v>
      </c>
      <c r="C60" s="32" t="s">
        <v>16</v>
      </c>
      <c r="D60" s="15">
        <v>1792</v>
      </c>
      <c r="E60" s="2">
        <v>13.95</v>
      </c>
      <c r="F60" s="1">
        <v>44879</v>
      </c>
      <c r="G60" s="2">
        <v>14.32</v>
      </c>
      <c r="H60" s="4">
        <f aca="true" t="shared" si="53" ref="H60:H65">E60*D60</f>
        <v>24998.399999999998</v>
      </c>
      <c r="I60" s="4">
        <f aca="true" t="shared" si="54" ref="I60:I65">IF(F60&gt;0,G60*D60,0)</f>
        <v>25661.440000000002</v>
      </c>
      <c r="J60">
        <f t="shared" si="51"/>
        <v>1</v>
      </c>
      <c r="K60" s="25">
        <f t="shared" si="52"/>
        <v>24998.399999999998</v>
      </c>
      <c r="L60" s="5">
        <f aca="true" t="shared" si="55" ref="L60:L65">IF(F60&gt;0,IF(LEFT(UPPER(C60))="S",(H60-I60)/H60,(I60-H60)/H60),0)</f>
        <v>-0.02652329749103961</v>
      </c>
      <c r="M60" s="23">
        <f aca="true" t="shared" si="56" ref="M60:M65">(H60*L60)-10</f>
        <v>-673.0400000000045</v>
      </c>
      <c r="Q60" s="21"/>
    </row>
    <row r="61" spans="1:17" ht="12.75">
      <c r="A61" s="1">
        <v>44879</v>
      </c>
      <c r="B61" s="30" t="s">
        <v>67</v>
      </c>
      <c r="C61" s="32" t="s">
        <v>16</v>
      </c>
      <c r="D61" s="15">
        <v>1953</v>
      </c>
      <c r="E61" s="2">
        <v>12.8</v>
      </c>
      <c r="F61" s="1">
        <v>44883</v>
      </c>
      <c r="G61" s="2">
        <v>13.17</v>
      </c>
      <c r="H61" s="4">
        <f t="shared" si="53"/>
        <v>24998.4</v>
      </c>
      <c r="I61" s="4">
        <f t="shared" si="54"/>
        <v>25721.01</v>
      </c>
      <c r="J61">
        <f t="shared" si="51"/>
        <v>4</v>
      </c>
      <c r="K61" s="25">
        <f t="shared" si="52"/>
        <v>99993.6</v>
      </c>
      <c r="L61" s="5">
        <f t="shared" si="55"/>
        <v>-0.028906249999999876</v>
      </c>
      <c r="M61" s="23">
        <f t="shared" si="56"/>
        <v>-732.609999999997</v>
      </c>
      <c r="Q61" s="21"/>
    </row>
    <row r="62" spans="1:17" ht="12.75">
      <c r="A62" s="1">
        <v>44880</v>
      </c>
      <c r="B62" s="30" t="s">
        <v>68</v>
      </c>
      <c r="C62" s="32" t="s">
        <v>16</v>
      </c>
      <c r="D62" s="15">
        <v>4032</v>
      </c>
      <c r="E62" s="2">
        <v>6.2</v>
      </c>
      <c r="F62" s="1">
        <v>44894</v>
      </c>
      <c r="G62" s="2">
        <v>6.36</v>
      </c>
      <c r="H62" s="4">
        <f t="shared" si="53"/>
        <v>24998.4</v>
      </c>
      <c r="I62" s="4">
        <f t="shared" si="54"/>
        <v>25643.52</v>
      </c>
      <c r="J62">
        <f t="shared" si="51"/>
        <v>14</v>
      </c>
      <c r="K62" s="25">
        <f t="shared" si="52"/>
        <v>349977.60000000003</v>
      </c>
      <c r="L62" s="5">
        <f t="shared" si="55"/>
        <v>-0.025806451612903184</v>
      </c>
      <c r="M62" s="23">
        <f t="shared" si="56"/>
        <v>-655.119999999999</v>
      </c>
      <c r="Q62" s="21"/>
    </row>
    <row r="63" spans="1:17" ht="12.75">
      <c r="A63" s="1">
        <v>44887</v>
      </c>
      <c r="B63" s="30" t="s">
        <v>60</v>
      </c>
      <c r="C63" s="32" t="s">
        <v>16</v>
      </c>
      <c r="D63" s="15">
        <v>1470</v>
      </c>
      <c r="E63" s="2">
        <v>17</v>
      </c>
      <c r="F63" s="1">
        <v>44897</v>
      </c>
      <c r="G63" s="2">
        <v>17.34</v>
      </c>
      <c r="H63" s="4">
        <f t="shared" si="53"/>
        <v>24990</v>
      </c>
      <c r="I63" s="4">
        <f t="shared" si="54"/>
        <v>25489.8</v>
      </c>
      <c r="J63">
        <f aca="true" t="shared" si="57" ref="J63:J68">IF(F63&gt;0,F63-A63,0)</f>
        <v>10</v>
      </c>
      <c r="K63" s="25">
        <f aca="true" t="shared" si="58" ref="K63:K68">H63*J63</f>
        <v>249900</v>
      </c>
      <c r="L63" s="5">
        <f t="shared" si="55"/>
        <v>-0.01999999999999997</v>
      </c>
      <c r="M63" s="23">
        <f t="shared" si="56"/>
        <v>-509.7999999999992</v>
      </c>
      <c r="Q63" s="21"/>
    </row>
    <row r="64" spans="1:17" ht="12.75">
      <c r="A64" s="1">
        <v>44916</v>
      </c>
      <c r="B64" s="30" t="s">
        <v>57</v>
      </c>
      <c r="C64" s="32" t="s">
        <v>10</v>
      </c>
      <c r="D64" s="15">
        <v>1875</v>
      </c>
      <c r="E64" s="2">
        <v>13.33</v>
      </c>
      <c r="F64" s="1">
        <v>44917</v>
      </c>
      <c r="G64" s="2">
        <v>13.18</v>
      </c>
      <c r="H64" s="4">
        <f t="shared" si="53"/>
        <v>24993.75</v>
      </c>
      <c r="I64" s="4">
        <f t="shared" si="54"/>
        <v>24712.5</v>
      </c>
      <c r="J64">
        <f t="shared" si="57"/>
        <v>1</v>
      </c>
      <c r="K64" s="25">
        <f t="shared" si="58"/>
        <v>24993.75</v>
      </c>
      <c r="L64" s="5">
        <f t="shared" si="55"/>
        <v>-0.011252813203300824</v>
      </c>
      <c r="M64" s="23">
        <f t="shared" si="56"/>
        <v>-291.25</v>
      </c>
      <c r="Q64" s="21"/>
    </row>
    <row r="65" spans="1:17" ht="12.75">
      <c r="A65" s="1">
        <v>44939</v>
      </c>
      <c r="B65" s="30" t="s">
        <v>69</v>
      </c>
      <c r="C65" s="32" t="s">
        <v>42</v>
      </c>
      <c r="D65" s="15">
        <v>2962</v>
      </c>
      <c r="E65" s="2">
        <v>8.44</v>
      </c>
      <c r="F65" s="1">
        <v>44942</v>
      </c>
      <c r="G65" s="2">
        <v>8.57</v>
      </c>
      <c r="H65" s="4">
        <f t="shared" si="53"/>
        <v>24999.28</v>
      </c>
      <c r="I65" s="4">
        <f t="shared" si="54"/>
        <v>25384.34</v>
      </c>
      <c r="J65">
        <f t="shared" si="57"/>
        <v>3</v>
      </c>
      <c r="K65" s="25">
        <f t="shared" si="58"/>
        <v>74997.84</v>
      </c>
      <c r="L65" s="5">
        <f t="shared" si="55"/>
        <v>-0.015402843601895788</v>
      </c>
      <c r="M65" s="23">
        <f t="shared" si="56"/>
        <v>-395.0600000000013</v>
      </c>
      <c r="Q65" s="21"/>
    </row>
    <row r="66" spans="1:17" ht="12.75">
      <c r="A66" s="1">
        <v>44943</v>
      </c>
      <c r="B66" s="30" t="s">
        <v>55</v>
      </c>
      <c r="C66" s="32" t="s">
        <v>42</v>
      </c>
      <c r="D66" s="15">
        <v>3607</v>
      </c>
      <c r="E66" s="2">
        <v>6.93</v>
      </c>
      <c r="F66" s="1">
        <v>44946</v>
      </c>
      <c r="G66" s="2">
        <v>7.16</v>
      </c>
      <c r="H66" s="4">
        <f aca="true" t="shared" si="59" ref="H66:H71">E66*D66</f>
        <v>24996.51</v>
      </c>
      <c r="I66" s="4">
        <f aca="true" t="shared" si="60" ref="I66:I71">IF(F66&gt;0,G66*D66,0)</f>
        <v>25826.12</v>
      </c>
      <c r="J66">
        <f t="shared" si="57"/>
        <v>3</v>
      </c>
      <c r="K66" s="25">
        <f t="shared" si="58"/>
        <v>74989.53</v>
      </c>
      <c r="L66" s="5">
        <f aca="true" t="shared" si="61" ref="L66:L71">IF(F66&gt;0,IF(LEFT(UPPER(C66))="S",(H66-I66)/H66,(I66-H66)/H66),0)</f>
        <v>-0.03318903318903321</v>
      </c>
      <c r="M66" s="23">
        <f aca="true" t="shared" si="62" ref="M66:M71">(H66*L66)-10</f>
        <v>-839.6100000000006</v>
      </c>
      <c r="Q66" s="21"/>
    </row>
    <row r="67" spans="1:17" ht="12.75">
      <c r="A67" s="1">
        <v>44946</v>
      </c>
      <c r="B67" s="30" t="s">
        <v>21</v>
      </c>
      <c r="C67" s="32" t="s">
        <v>42</v>
      </c>
      <c r="D67" s="15">
        <v>18450</v>
      </c>
      <c r="E67" s="2">
        <v>1.355</v>
      </c>
      <c r="F67" s="1">
        <v>44952</v>
      </c>
      <c r="G67" s="3">
        <v>1.41</v>
      </c>
      <c r="H67" s="4">
        <f t="shared" si="59"/>
        <v>24999.75</v>
      </c>
      <c r="I67" s="4">
        <f t="shared" si="60"/>
        <v>26014.5</v>
      </c>
      <c r="J67">
        <f t="shared" si="57"/>
        <v>6</v>
      </c>
      <c r="K67" s="25">
        <f t="shared" si="58"/>
        <v>149998.5</v>
      </c>
      <c r="L67" s="5">
        <f t="shared" si="61"/>
        <v>-0.04059040590405904</v>
      </c>
      <c r="M67" s="23">
        <f t="shared" si="62"/>
        <v>-1024.75</v>
      </c>
      <c r="Q67" s="21"/>
    </row>
    <row r="68" spans="1:17" ht="12.75">
      <c r="A68" s="1">
        <v>44965</v>
      </c>
      <c r="B68" s="30" t="s">
        <v>70</v>
      </c>
      <c r="C68" s="32" t="s">
        <v>42</v>
      </c>
      <c r="D68" s="15">
        <v>1377</v>
      </c>
      <c r="E68" s="2">
        <v>18.15</v>
      </c>
      <c r="F68" s="1">
        <v>44966</v>
      </c>
      <c r="G68" s="3">
        <v>18.5</v>
      </c>
      <c r="H68" s="4">
        <f t="shared" si="59"/>
        <v>24992.55</v>
      </c>
      <c r="I68" s="4">
        <f t="shared" si="60"/>
        <v>25474.5</v>
      </c>
      <c r="J68">
        <f t="shared" si="57"/>
        <v>1</v>
      </c>
      <c r="K68" s="25">
        <f t="shared" si="58"/>
        <v>24992.55</v>
      </c>
      <c r="L68" s="5">
        <f t="shared" si="61"/>
        <v>-0.019283746556473857</v>
      </c>
      <c r="M68" s="23">
        <f t="shared" si="62"/>
        <v>-491.95000000000067</v>
      </c>
      <c r="Q68" s="21"/>
    </row>
    <row r="69" spans="1:17" ht="12.75">
      <c r="A69" s="1">
        <v>44956</v>
      </c>
      <c r="B69" s="30" t="s">
        <v>55</v>
      </c>
      <c r="C69" s="32" t="s">
        <v>42</v>
      </c>
      <c r="D69" s="15">
        <v>3314</v>
      </c>
      <c r="E69" s="2">
        <v>7.54</v>
      </c>
      <c r="F69" s="1">
        <v>44966</v>
      </c>
      <c r="G69" s="3">
        <v>7.75</v>
      </c>
      <c r="H69" s="4">
        <f t="shared" si="59"/>
        <v>24987.56</v>
      </c>
      <c r="I69" s="4">
        <f t="shared" si="60"/>
        <v>25683.5</v>
      </c>
      <c r="J69">
        <f aca="true" t="shared" si="63" ref="J69:J76">IF(F69&gt;0,F69-A69,0)</f>
        <v>10</v>
      </c>
      <c r="K69" s="25">
        <f aca="true" t="shared" si="64" ref="K69:K76">H69*J69</f>
        <v>249875.6</v>
      </c>
      <c r="L69" s="5">
        <f t="shared" si="61"/>
        <v>-0.02785145888594159</v>
      </c>
      <c r="M69" s="23">
        <f t="shared" si="62"/>
        <v>-705.9399999999987</v>
      </c>
      <c r="Q69" s="21"/>
    </row>
    <row r="70" spans="1:17" ht="12.75">
      <c r="A70" s="1">
        <v>44978</v>
      </c>
      <c r="B70" s="30" t="s">
        <v>71</v>
      </c>
      <c r="C70" s="32" t="s">
        <v>42</v>
      </c>
      <c r="D70" s="15">
        <v>1319</v>
      </c>
      <c r="E70" s="2">
        <v>18.94</v>
      </c>
      <c r="F70" s="1">
        <v>44998</v>
      </c>
      <c r="G70" s="3">
        <v>17.8</v>
      </c>
      <c r="H70" s="4">
        <f t="shared" si="59"/>
        <v>24981.86</v>
      </c>
      <c r="I70" s="4">
        <f t="shared" si="60"/>
        <v>23478.2</v>
      </c>
      <c r="J70">
        <f t="shared" si="63"/>
        <v>20</v>
      </c>
      <c r="K70" s="25">
        <f t="shared" si="64"/>
        <v>499637.2</v>
      </c>
      <c r="L70" s="5">
        <f t="shared" si="61"/>
        <v>0.06019007391763463</v>
      </c>
      <c r="M70" s="23">
        <f t="shared" si="62"/>
        <v>1493.6599999999999</v>
      </c>
      <c r="Q70" s="21"/>
    </row>
    <row r="71" spans="1:17" ht="12.75">
      <c r="A71" s="1">
        <v>44991</v>
      </c>
      <c r="B71" s="30" t="s">
        <v>32</v>
      </c>
      <c r="C71" s="32" t="s">
        <v>10</v>
      </c>
      <c r="D71" s="15">
        <v>221</v>
      </c>
      <c r="E71" s="2">
        <v>113</v>
      </c>
      <c r="F71" s="1">
        <v>44995</v>
      </c>
      <c r="G71" s="2">
        <v>109.5</v>
      </c>
      <c r="H71" s="4">
        <f t="shared" si="59"/>
        <v>24973</v>
      </c>
      <c r="I71" s="4">
        <f t="shared" si="60"/>
        <v>24199.5</v>
      </c>
      <c r="J71">
        <f t="shared" si="63"/>
        <v>4</v>
      </c>
      <c r="K71" s="25">
        <f t="shared" si="64"/>
        <v>99892</v>
      </c>
      <c r="L71" s="5">
        <f t="shared" si="61"/>
        <v>-0.030973451327433628</v>
      </c>
      <c r="M71" s="23">
        <f t="shared" si="62"/>
        <v>-783.5</v>
      </c>
      <c r="Q71" s="21"/>
    </row>
    <row r="72" spans="1:17" ht="12.75">
      <c r="A72" s="1">
        <v>45002</v>
      </c>
      <c r="B72" s="30" t="s">
        <v>25</v>
      </c>
      <c r="C72" s="32" t="s">
        <v>10</v>
      </c>
      <c r="D72" s="15">
        <v>20746</v>
      </c>
      <c r="E72" s="2">
        <v>1.205</v>
      </c>
      <c r="F72" s="1">
        <v>45006</v>
      </c>
      <c r="G72" s="2">
        <v>1.3</v>
      </c>
      <c r="H72" s="4">
        <f aca="true" t="shared" si="65" ref="H72:H78">E72*D72</f>
        <v>24998.93</v>
      </c>
      <c r="I72" s="4">
        <f aca="true" t="shared" si="66" ref="I72:I78">IF(F72&gt;0,G72*D72,0)</f>
        <v>26969.8</v>
      </c>
      <c r="J72">
        <f t="shared" si="63"/>
        <v>4</v>
      </c>
      <c r="K72" s="25">
        <f t="shared" si="64"/>
        <v>99995.72</v>
      </c>
      <c r="L72" s="5">
        <f aca="true" t="shared" si="67" ref="L72:L78">IF(F72&gt;0,IF(LEFT(UPPER(C72))="S",(H72-I72)/H72,(I72-H72)/H72),0)</f>
        <v>0.07883817427385888</v>
      </c>
      <c r="M72" s="23">
        <f aca="true" t="shared" si="68" ref="M72:M78">(H72*L72)-10</f>
        <v>1960.869999999999</v>
      </c>
      <c r="Q72" s="21"/>
    </row>
    <row r="73" spans="1:17" ht="12.75">
      <c r="A73" s="1">
        <v>45012</v>
      </c>
      <c r="B73" s="30" t="s">
        <v>72</v>
      </c>
      <c r="C73" s="32" t="s">
        <v>10</v>
      </c>
      <c r="D73" s="15">
        <v>2066</v>
      </c>
      <c r="E73" s="2">
        <v>12.1</v>
      </c>
      <c r="F73" s="1">
        <v>45042</v>
      </c>
      <c r="G73" s="2">
        <v>11.63</v>
      </c>
      <c r="H73" s="4">
        <f t="shared" si="65"/>
        <v>24998.6</v>
      </c>
      <c r="I73" s="4">
        <f t="shared" si="66"/>
        <v>24027.58</v>
      </c>
      <c r="J73">
        <f t="shared" si="63"/>
        <v>30</v>
      </c>
      <c r="K73" s="25">
        <f t="shared" si="64"/>
        <v>749958</v>
      </c>
      <c r="L73" s="5">
        <f t="shared" si="67"/>
        <v>-0.038842975206611445</v>
      </c>
      <c r="M73" s="23">
        <f t="shared" si="68"/>
        <v>-981.0199999999968</v>
      </c>
      <c r="Q73" s="21"/>
    </row>
    <row r="74" spans="1:17" ht="12.75">
      <c r="A74" s="1">
        <v>45042</v>
      </c>
      <c r="B74" s="30" t="s">
        <v>73</v>
      </c>
      <c r="C74" s="32" t="s">
        <v>10</v>
      </c>
      <c r="D74" s="15">
        <v>5482</v>
      </c>
      <c r="E74" s="2">
        <v>4.56</v>
      </c>
      <c r="F74" s="1">
        <v>45064</v>
      </c>
      <c r="G74" s="2">
        <v>4.36</v>
      </c>
      <c r="H74" s="4">
        <f t="shared" si="65"/>
        <v>24997.92</v>
      </c>
      <c r="I74" s="4">
        <f t="shared" si="66"/>
        <v>23901.52</v>
      </c>
      <c r="J74">
        <f t="shared" si="63"/>
        <v>22</v>
      </c>
      <c r="K74" s="25">
        <f t="shared" si="64"/>
        <v>549954.24</v>
      </c>
      <c r="L74" s="5">
        <f t="shared" si="67"/>
        <v>-0.04385964912280693</v>
      </c>
      <c r="M74" s="23">
        <f t="shared" si="68"/>
        <v>-1106.3999999999978</v>
      </c>
      <c r="Q74" s="21"/>
    </row>
    <row r="75" spans="1:17" ht="12.75">
      <c r="A75" s="1">
        <v>45043</v>
      </c>
      <c r="B75" s="30" t="s">
        <v>22</v>
      </c>
      <c r="C75" s="32" t="s">
        <v>10</v>
      </c>
      <c r="D75" s="15">
        <v>94517</v>
      </c>
      <c r="E75" s="3">
        <v>0.2645</v>
      </c>
      <c r="F75" s="1">
        <v>45049</v>
      </c>
      <c r="G75" s="3">
        <v>0.255</v>
      </c>
      <c r="H75" s="4">
        <f t="shared" si="65"/>
        <v>24999.7465</v>
      </c>
      <c r="I75" s="4">
        <f t="shared" si="66"/>
        <v>24101.835</v>
      </c>
      <c r="J75">
        <f t="shared" si="63"/>
        <v>6</v>
      </c>
      <c r="K75" s="25">
        <f t="shared" si="64"/>
        <v>149998.479</v>
      </c>
      <c r="L75" s="5">
        <f t="shared" si="67"/>
        <v>-0.03591682419659743</v>
      </c>
      <c r="M75" s="23">
        <f t="shared" si="68"/>
        <v>-907.911500000002</v>
      </c>
      <c r="O75" t="s">
        <v>19</v>
      </c>
      <c r="Q75" s="21"/>
    </row>
    <row r="76" spans="1:17" ht="12.75">
      <c r="A76" s="1">
        <v>45054</v>
      </c>
      <c r="B76" s="30" t="s">
        <v>61</v>
      </c>
      <c r="C76" s="32" t="s">
        <v>10</v>
      </c>
      <c r="D76" s="15">
        <v>1938</v>
      </c>
      <c r="E76" s="4">
        <v>12.9</v>
      </c>
      <c r="F76" s="1">
        <v>45062</v>
      </c>
      <c r="G76" s="3">
        <v>12.57</v>
      </c>
      <c r="H76" s="4">
        <f t="shared" si="65"/>
        <v>25000.2</v>
      </c>
      <c r="I76" s="4">
        <f t="shared" si="66"/>
        <v>24360.66</v>
      </c>
      <c r="J76">
        <f t="shared" si="63"/>
        <v>8</v>
      </c>
      <c r="K76" s="25">
        <f t="shared" si="64"/>
        <v>200001.6</v>
      </c>
      <c r="L76" s="5">
        <f t="shared" si="67"/>
        <v>-0.025581395348837244</v>
      </c>
      <c r="M76" s="23">
        <f t="shared" si="68"/>
        <v>-649.5400000000009</v>
      </c>
      <c r="Q76" s="21"/>
    </row>
    <row r="77" spans="1:17" ht="12.75">
      <c r="A77" s="1">
        <v>45072</v>
      </c>
      <c r="B77" s="30" t="s">
        <v>74</v>
      </c>
      <c r="C77" s="32" t="s">
        <v>10</v>
      </c>
      <c r="D77" s="15">
        <v>2027</v>
      </c>
      <c r="E77" s="4">
        <v>12.33</v>
      </c>
      <c r="F77" s="1">
        <v>45103</v>
      </c>
      <c r="G77" s="3">
        <v>11.85</v>
      </c>
      <c r="H77" s="4">
        <f t="shared" si="65"/>
        <v>24992.91</v>
      </c>
      <c r="I77" s="4">
        <f t="shared" si="66"/>
        <v>24019.95</v>
      </c>
      <c r="J77">
        <f>IF(F77&gt;0,F77-A77,0)</f>
        <v>31</v>
      </c>
      <c r="K77" s="25">
        <f>H77*J77</f>
        <v>774780.21</v>
      </c>
      <c r="L77" s="5">
        <f t="shared" si="67"/>
        <v>-0.03892944038929437</v>
      </c>
      <c r="M77" s="23">
        <f t="shared" si="68"/>
        <v>-982.9599999999991</v>
      </c>
      <c r="Q77" s="21"/>
    </row>
    <row r="78" spans="1:17" ht="12.75">
      <c r="A78" s="1">
        <v>45079</v>
      </c>
      <c r="B78" s="30" t="s">
        <v>61</v>
      </c>
      <c r="C78" s="32" t="s">
        <v>10</v>
      </c>
      <c r="D78" s="15">
        <v>2037</v>
      </c>
      <c r="E78" s="4">
        <v>12.27</v>
      </c>
      <c r="F78" s="1">
        <v>45090</v>
      </c>
      <c r="G78" s="3">
        <v>13</v>
      </c>
      <c r="H78" s="4">
        <f t="shared" si="65"/>
        <v>24993.989999999998</v>
      </c>
      <c r="I78" s="4">
        <f t="shared" si="66"/>
        <v>26481</v>
      </c>
      <c r="J78">
        <f>IF(F78&gt;0,F78-A78,0)</f>
        <v>11</v>
      </c>
      <c r="K78" s="25">
        <f>H78*J78</f>
        <v>274933.88999999996</v>
      </c>
      <c r="L78" s="5">
        <f t="shared" si="67"/>
        <v>0.059494702526487454</v>
      </c>
      <c r="M78" s="23">
        <f t="shared" si="68"/>
        <v>1477.010000000002</v>
      </c>
      <c r="Q78" s="21"/>
    </row>
    <row r="79" spans="1:17" ht="12.75">
      <c r="A79" s="1">
        <v>45104</v>
      </c>
      <c r="B79" s="30" t="s">
        <v>45</v>
      </c>
      <c r="C79" s="32" t="s">
        <v>10</v>
      </c>
      <c r="D79" s="15">
        <v>3571</v>
      </c>
      <c r="E79" s="4">
        <v>7</v>
      </c>
      <c r="F79" s="1">
        <v>45112</v>
      </c>
      <c r="G79" s="3">
        <v>7.4</v>
      </c>
      <c r="H79" s="4">
        <f>E79*D79</f>
        <v>24997</v>
      </c>
      <c r="I79" s="4">
        <f>IF(F79&gt;0,G79*D79,0)</f>
        <v>26425.4</v>
      </c>
      <c r="J79">
        <f>IF(F79&gt;0,F79-A79,0)</f>
        <v>8</v>
      </c>
      <c r="K79" s="25">
        <f>H79*J79</f>
        <v>199976</v>
      </c>
      <c r="L79" s="5">
        <f>IF(F79&gt;0,IF(LEFT(UPPER(C79))="S",(H79-I79)/H79,(I79-H79)/H79),0)</f>
        <v>0.057142857142857204</v>
      </c>
      <c r="M79" s="23">
        <f>(H79*L79)-10</f>
        <v>1418.4000000000015</v>
      </c>
      <c r="Q79" s="21"/>
    </row>
    <row r="80" spans="1:17" ht="12.75">
      <c r="A80" s="1">
        <v>45167</v>
      </c>
      <c r="B80" s="30" t="s">
        <v>75</v>
      </c>
      <c r="C80" s="32" t="s">
        <v>10</v>
      </c>
      <c r="D80" s="15">
        <v>3496</v>
      </c>
      <c r="E80" s="4">
        <v>7.15</v>
      </c>
      <c r="F80" s="1">
        <v>45180</v>
      </c>
      <c r="G80" s="3">
        <v>7.085</v>
      </c>
      <c r="H80" s="4">
        <f>E80*D80</f>
        <v>24996.4</v>
      </c>
      <c r="I80" s="4">
        <f>IF(F80&gt;0,G80*D80,0)</f>
        <v>24769.16</v>
      </c>
      <c r="J80">
        <f>IF(F80&gt;0,F80-A80,0)</f>
        <v>13</v>
      </c>
      <c r="K80" s="25">
        <f>H80*J80</f>
        <v>324953.2</v>
      </c>
      <c r="L80" s="5">
        <f>IF(F80&gt;0,IF(LEFT(UPPER(C80))="S",(H80-I80)/H80,(I80-H80)/H80),0)</f>
        <v>-0.009090909090909155</v>
      </c>
      <c r="M80" s="23">
        <f>(H80*L80)-10</f>
        <v>-237.2400000000016</v>
      </c>
      <c r="Q80" s="21"/>
    </row>
    <row r="81" spans="1:17" ht="12.75">
      <c r="A81" s="1">
        <v>45180</v>
      </c>
      <c r="B81" s="30" t="s">
        <v>45</v>
      </c>
      <c r="C81" s="32" t="s">
        <v>10</v>
      </c>
      <c r="D81" s="15">
        <v>3943</v>
      </c>
      <c r="E81" s="4">
        <v>6.34</v>
      </c>
      <c r="H81" s="4">
        <f>E81*D81</f>
        <v>24998.62</v>
      </c>
      <c r="Q81" s="21"/>
    </row>
    <row r="82" ht="12.75">
      <c r="Q82" s="21"/>
    </row>
    <row r="83" ht="12.75">
      <c r="Q83" s="21"/>
    </row>
    <row r="84" ht="12.75">
      <c r="Q84" s="21"/>
    </row>
    <row r="85" ht="12.75">
      <c r="Q85" s="21"/>
    </row>
    <row r="86" ht="12.75">
      <c r="Q86" s="21"/>
    </row>
    <row r="87" ht="12.75">
      <c r="Q87" s="21"/>
    </row>
    <row r="88" ht="12.75">
      <c r="Q88" s="21"/>
    </row>
    <row r="89" ht="12.75">
      <c r="Q89" s="21"/>
    </row>
    <row r="90" ht="12.75">
      <c r="Q90" s="21"/>
    </row>
    <row r="91" ht="12.75">
      <c r="Q91" s="21"/>
    </row>
    <row r="92" ht="12.75">
      <c r="Q92" s="21"/>
    </row>
    <row r="93" ht="12.75">
      <c r="Q93" s="21"/>
    </row>
    <row r="94" ht="12.75">
      <c r="Q94" s="21"/>
    </row>
    <row r="95" ht="12.75">
      <c r="Q95" s="21"/>
    </row>
    <row r="96" ht="12.75">
      <c r="Q96" s="21"/>
    </row>
    <row r="97" ht="12.75">
      <c r="Q97" s="21"/>
    </row>
    <row r="98" ht="12.75">
      <c r="Q98" s="21"/>
    </row>
    <row r="99" ht="12.75">
      <c r="Q99" s="21"/>
    </row>
    <row r="100" ht="12.75">
      <c r="Q100" s="21"/>
    </row>
    <row r="101" ht="12.75">
      <c r="Q101" s="21"/>
    </row>
    <row r="102" ht="12.75">
      <c r="Q102" s="21"/>
    </row>
    <row r="103" ht="12.75">
      <c r="Q103" s="21"/>
    </row>
    <row r="104" ht="12.75">
      <c r="Q104" s="21"/>
    </row>
    <row r="105" ht="12.75">
      <c r="Q105" s="21"/>
    </row>
    <row r="106" ht="12.75">
      <c r="Q106" s="21"/>
    </row>
    <row r="107" ht="12.75">
      <c r="Q107" s="21"/>
    </row>
    <row r="108" ht="12.75">
      <c r="Q108" s="21"/>
    </row>
    <row r="109" ht="12.75">
      <c r="Q109" s="21"/>
    </row>
    <row r="110" ht="12.75">
      <c r="Q110" s="21"/>
    </row>
    <row r="111" ht="12.75">
      <c r="Q111" s="21"/>
    </row>
    <row r="112" ht="12.75">
      <c r="Q112" s="21"/>
    </row>
    <row r="113" spans="15:17" ht="12.75">
      <c r="O113" s="26">
        <v>25000</v>
      </c>
      <c r="P113" s="27">
        <v>10.2</v>
      </c>
      <c r="Q113" s="21"/>
    </row>
    <row r="114" spans="15:17" ht="12.75">
      <c r="O114" s="28">
        <f>O113/P113</f>
        <v>2450.9803921568628</v>
      </c>
      <c r="P114" s="29"/>
      <c r="Q114" s="21"/>
    </row>
    <row r="115" ht="12.75">
      <c r="Q115" s="21"/>
    </row>
    <row r="116" ht="12.75">
      <c r="Q116" s="21"/>
    </row>
    <row r="117" ht="12.75">
      <c r="Q117" s="21"/>
    </row>
    <row r="118" ht="12.75">
      <c r="Q118" s="21"/>
    </row>
    <row r="119" ht="12.75">
      <c r="Q119" s="21"/>
    </row>
    <row r="120" ht="12.75">
      <c r="Q120" s="21"/>
    </row>
    <row r="121" ht="12.75">
      <c r="Q121" s="21"/>
    </row>
    <row r="122" ht="12.75">
      <c r="Q122" s="21"/>
    </row>
    <row r="123" ht="12.75">
      <c r="Q123" s="21"/>
    </row>
    <row r="124" ht="12.75">
      <c r="Q124" s="21"/>
    </row>
    <row r="125" ht="12.75">
      <c r="Q125" s="21"/>
    </row>
    <row r="126" ht="12.75">
      <c r="Q126" s="21"/>
    </row>
    <row r="127" ht="12.75">
      <c r="Q127" s="21"/>
    </row>
    <row r="128" ht="12.75">
      <c r="Q128" s="21"/>
    </row>
    <row r="129" ht="12.75">
      <c r="Q129" s="21"/>
    </row>
    <row r="130" ht="12.75">
      <c r="Q130" s="21"/>
    </row>
    <row r="131" ht="12.75">
      <c r="Q131" s="21"/>
    </row>
    <row r="132" ht="12.75">
      <c r="Q132" s="21"/>
    </row>
    <row r="133" ht="12.75">
      <c r="Q133" s="21"/>
    </row>
    <row r="134" ht="12.75">
      <c r="Q134" s="21"/>
    </row>
    <row r="135" ht="12.75">
      <c r="Q135" s="21"/>
    </row>
    <row r="136" ht="12.75">
      <c r="Q136" s="21"/>
    </row>
    <row r="137" ht="12.75">
      <c r="Q137" s="21"/>
    </row>
    <row r="138" ht="12.75">
      <c r="Q138" s="21"/>
    </row>
    <row r="139" ht="12.75">
      <c r="Q139" s="21"/>
    </row>
    <row r="140" ht="12.75">
      <c r="Q140" s="21"/>
    </row>
    <row r="141" ht="12.75">
      <c r="Q141" s="21"/>
    </row>
    <row r="142" ht="12.75">
      <c r="Q142" s="21"/>
    </row>
    <row r="143" ht="12.75">
      <c r="Q143" s="21"/>
    </row>
    <row r="144" ht="12.75">
      <c r="Q144" s="21"/>
    </row>
    <row r="145" ht="12.75">
      <c r="Q145" s="21"/>
    </row>
    <row r="146" ht="12.75">
      <c r="Q146" s="21"/>
    </row>
    <row r="147" ht="12.75">
      <c r="Q147" s="21"/>
    </row>
    <row r="148" spans="15:17" ht="12.75">
      <c r="O148" t="s">
        <v>35</v>
      </c>
      <c r="Q148" s="21"/>
    </row>
    <row r="149" ht="12.75">
      <c r="Q149" s="21"/>
    </row>
    <row r="150" ht="12.75">
      <c r="Q150" s="21"/>
    </row>
    <row r="151" ht="12.75">
      <c r="Q151" s="21"/>
    </row>
    <row r="152" ht="12.75">
      <c r="Q152" s="21"/>
    </row>
    <row r="153" ht="12.75">
      <c r="Q153" s="21"/>
    </row>
    <row r="154" ht="12.75">
      <c r="Q154" s="21"/>
    </row>
    <row r="155" ht="12.75">
      <c r="Q155" s="21"/>
    </row>
    <row r="156" ht="12.75">
      <c r="Q156" s="21"/>
    </row>
    <row r="157" ht="12.75">
      <c r="Q157" s="21"/>
    </row>
    <row r="158" ht="12.75">
      <c r="Q158" s="21"/>
    </row>
    <row r="159" ht="12.75">
      <c r="Q159" s="21"/>
    </row>
    <row r="160" ht="12.75">
      <c r="Q160" s="21"/>
    </row>
    <row r="161" ht="12.75">
      <c r="Q161" s="21"/>
    </row>
    <row r="162" ht="12.75">
      <c r="Q162" s="21"/>
    </row>
    <row r="163" ht="12.75">
      <c r="Q163" s="21"/>
    </row>
    <row r="164" ht="12.75">
      <c r="Q164" s="21"/>
    </row>
    <row r="165" ht="12.75">
      <c r="Q165" s="21"/>
    </row>
    <row r="166" ht="12.75">
      <c r="Q166" s="21"/>
    </row>
    <row r="167" ht="12.75">
      <c r="Q167" s="21"/>
    </row>
    <row r="168" ht="12.75">
      <c r="Q168" s="21"/>
    </row>
    <row r="169" ht="12.75">
      <c r="Q169" s="21"/>
    </row>
    <row r="170" ht="12.75">
      <c r="Q170" s="21"/>
    </row>
    <row r="171" ht="12.75">
      <c r="Q171" s="21"/>
    </row>
    <row r="172" ht="12.75">
      <c r="Q172" s="21"/>
    </row>
    <row r="173" ht="12.75">
      <c r="Q173" s="21"/>
    </row>
    <row r="174" ht="12.75">
      <c r="Q174" s="21"/>
    </row>
    <row r="175" ht="12.75">
      <c r="Q175" s="21"/>
    </row>
    <row r="176" ht="12.75">
      <c r="Q176" s="21"/>
    </row>
    <row r="177" ht="12.75">
      <c r="Q177" s="21"/>
    </row>
    <row r="178" ht="12.75">
      <c r="Q178" s="21"/>
    </row>
    <row r="179" ht="12.75">
      <c r="Q179" s="21"/>
    </row>
    <row r="180" ht="12.75">
      <c r="Q180" s="21"/>
    </row>
    <row r="181" ht="12.75">
      <c r="Q181" s="21"/>
    </row>
    <row r="182" ht="12.75">
      <c r="Q182" s="21"/>
    </row>
    <row r="183" ht="12.75">
      <c r="Q183" s="21"/>
    </row>
    <row r="184" ht="12.75">
      <c r="Q184" s="21"/>
    </row>
    <row r="185" ht="12.75">
      <c r="Q185" s="21"/>
    </row>
    <row r="186" ht="12.75">
      <c r="Q186" s="21"/>
    </row>
    <row r="187" ht="12.75">
      <c r="Q187" s="21"/>
    </row>
    <row r="188" ht="12.75">
      <c r="Q188" s="21"/>
    </row>
    <row r="189" ht="12.75">
      <c r="Q189" s="21"/>
    </row>
    <row r="190" ht="12.75">
      <c r="Q190" s="21"/>
    </row>
    <row r="191" ht="12.75">
      <c r="Q191" s="21"/>
    </row>
    <row r="192" ht="12.75">
      <c r="Q192" s="21"/>
    </row>
    <row r="193" ht="12.75">
      <c r="Q193" s="21"/>
    </row>
    <row r="194" ht="12.75">
      <c r="Q194" s="21"/>
    </row>
    <row r="195" ht="12.75">
      <c r="Q195" s="21"/>
    </row>
    <row r="196" ht="12.75">
      <c r="Q196" s="21"/>
    </row>
    <row r="197" ht="12.75">
      <c r="Q197" s="21"/>
    </row>
    <row r="198" ht="12.75">
      <c r="Q198" s="21"/>
    </row>
    <row r="199" ht="12.75">
      <c r="Q199" s="21"/>
    </row>
    <row r="200" ht="12.75">
      <c r="Q200" s="21"/>
    </row>
    <row r="201" ht="12.75">
      <c r="Q201" s="21"/>
    </row>
    <row r="202" ht="12.75">
      <c r="Q202" s="21"/>
    </row>
    <row r="203" ht="12.75">
      <c r="Q203" s="21"/>
    </row>
    <row r="204" ht="12.75">
      <c r="Q204" s="21"/>
    </row>
    <row r="205" ht="12.75">
      <c r="Q205" s="21"/>
    </row>
    <row r="206" ht="12.75">
      <c r="Q206" s="21"/>
    </row>
    <row r="207" ht="12.75">
      <c r="Q207" s="21"/>
    </row>
    <row r="208" ht="12.75">
      <c r="Q208" s="21"/>
    </row>
    <row r="209" ht="12.75">
      <c r="Q209" s="21"/>
    </row>
    <row r="210" ht="12.75">
      <c r="Q210" s="21"/>
    </row>
    <row r="211" ht="12.75">
      <c r="Q211" s="21"/>
    </row>
    <row r="212" ht="12.75">
      <c r="Q212" s="21"/>
    </row>
    <row r="213" ht="12.75">
      <c r="Q213" s="21"/>
    </row>
    <row r="214" ht="12.75">
      <c r="Q214" s="21"/>
    </row>
    <row r="215" ht="12.75">
      <c r="Q215" s="21"/>
    </row>
    <row r="216" ht="12.75">
      <c r="Q216" s="21"/>
    </row>
    <row r="217" ht="12.75">
      <c r="Q217" s="21"/>
    </row>
    <row r="218" ht="12.75">
      <c r="Q218" s="21"/>
    </row>
    <row r="219" ht="12.75">
      <c r="Q219" s="21"/>
    </row>
    <row r="220" ht="12.75">
      <c r="Q220" s="21"/>
    </row>
    <row r="221" ht="12.75">
      <c r="Q221" s="21"/>
    </row>
    <row r="222" ht="12.75">
      <c r="Q222" s="21"/>
    </row>
    <row r="223" ht="12.75">
      <c r="Q223" s="21"/>
    </row>
    <row r="224" ht="12.75">
      <c r="Q224" s="21"/>
    </row>
    <row r="225" ht="12.75">
      <c r="Q225" s="21"/>
    </row>
    <row r="226" ht="12.75">
      <c r="Q226" s="21"/>
    </row>
    <row r="227" ht="12.75">
      <c r="Q227" s="21"/>
    </row>
    <row r="228" ht="12.75">
      <c r="Q228" s="21"/>
    </row>
    <row r="229" ht="12.75">
      <c r="Q229" s="21"/>
    </row>
    <row r="230" ht="12.75">
      <c r="Q230" s="21"/>
    </row>
    <row r="231" ht="12.75">
      <c r="Q231" s="21"/>
    </row>
    <row r="232" ht="12.75">
      <c r="Q232" s="21"/>
    </row>
    <row r="233" ht="12.75">
      <c r="Q233" s="21"/>
    </row>
    <row r="234" ht="12.75">
      <c r="Q234" s="21"/>
    </row>
    <row r="235" ht="12.75">
      <c r="Q235" s="21"/>
    </row>
    <row r="236" spans="14:17" ht="12.75">
      <c r="N236" t="s">
        <v>36</v>
      </c>
      <c r="Q236" s="21"/>
    </row>
    <row r="237" ht="12.75">
      <c r="Q237" s="21"/>
    </row>
    <row r="238" ht="12.75">
      <c r="Q238" s="21"/>
    </row>
    <row r="239" ht="12.75">
      <c r="Q239" s="21"/>
    </row>
    <row r="240" spans="14:17" ht="12.75">
      <c r="N240" t="s">
        <v>37</v>
      </c>
      <c r="Q240" s="21"/>
    </row>
    <row r="241" ht="12.75">
      <c r="Q241" s="21"/>
    </row>
    <row r="242" ht="12.75">
      <c r="Q242" s="21"/>
    </row>
    <row r="243" ht="12.75">
      <c r="Q243" s="21"/>
    </row>
    <row r="244" ht="12.75">
      <c r="Q244" s="21"/>
    </row>
    <row r="245" ht="12.75">
      <c r="Q245" s="21"/>
    </row>
    <row r="246" ht="12.75">
      <c r="Q246" s="21"/>
    </row>
    <row r="247" ht="12.75">
      <c r="Q247" s="21"/>
    </row>
    <row r="248" spans="15:17" ht="12.75">
      <c r="O248" s="31"/>
      <c r="Q248" s="21"/>
    </row>
    <row r="249" ht="12.75">
      <c r="Q249" s="21"/>
    </row>
    <row r="250" ht="12.75">
      <c r="Q250" s="21"/>
    </row>
    <row r="251" ht="12.75">
      <c r="Q251" s="21"/>
    </row>
    <row r="252" ht="12.75">
      <c r="Q252" s="21"/>
    </row>
    <row r="253" ht="12.75">
      <c r="Q253" s="21"/>
    </row>
    <row r="254" ht="12.75">
      <c r="Q254" s="21"/>
    </row>
    <row r="255" ht="12.75">
      <c r="Q255" s="21"/>
    </row>
    <row r="256" ht="12.75">
      <c r="Q256" s="21"/>
    </row>
    <row r="257" ht="12.75">
      <c r="Q257" s="21">
        <f>IF(P257=0,0,Q256+P257)</f>
        <v>0</v>
      </c>
    </row>
    <row r="258" ht="12.75">
      <c r="Q258" s="21">
        <f>IF(P258=0,0,Q257+P258)</f>
        <v>0</v>
      </c>
    </row>
    <row r="259" spans="15:17" ht="12.75">
      <c r="O259" t="s">
        <v>38</v>
      </c>
      <c r="Q259" s="21">
        <f>IF(P259=0,0,Q258+P259)</f>
        <v>0</v>
      </c>
    </row>
    <row r="260" ht="12.75">
      <c r="Q260" s="21">
        <f aca="true" t="shared" si="69" ref="Q260:Q323">IF(P260=0,0,Q259+P260)</f>
        <v>0</v>
      </c>
    </row>
    <row r="261" ht="12.75">
      <c r="Q261" s="21">
        <f t="shared" si="69"/>
        <v>0</v>
      </c>
    </row>
    <row r="262" ht="12.75">
      <c r="Q262" s="21">
        <f t="shared" si="69"/>
        <v>0</v>
      </c>
    </row>
    <row r="263" ht="12.75">
      <c r="Q263" s="21">
        <f t="shared" si="69"/>
        <v>0</v>
      </c>
    </row>
    <row r="264" spans="15:17" ht="12.75">
      <c r="O264" t="s">
        <v>39</v>
      </c>
      <c r="Q264" s="21">
        <f t="shared" si="69"/>
        <v>0</v>
      </c>
    </row>
    <row r="265" ht="12.75">
      <c r="Q265" s="21">
        <f t="shared" si="69"/>
        <v>0</v>
      </c>
    </row>
    <row r="266" ht="12.75">
      <c r="Q266" s="21">
        <f t="shared" si="69"/>
        <v>0</v>
      </c>
    </row>
    <row r="267" ht="12.75">
      <c r="Q267" s="21">
        <f t="shared" si="69"/>
        <v>0</v>
      </c>
    </row>
    <row r="268" ht="12.75">
      <c r="Q268" s="21">
        <f t="shared" si="69"/>
        <v>0</v>
      </c>
    </row>
    <row r="269" ht="12.75">
      <c r="Q269" s="21">
        <f t="shared" si="69"/>
        <v>0</v>
      </c>
    </row>
    <row r="270" ht="12.75">
      <c r="Q270" s="21">
        <f t="shared" si="69"/>
        <v>0</v>
      </c>
    </row>
    <row r="271" ht="12.75">
      <c r="Q271" s="21">
        <f t="shared" si="69"/>
        <v>0</v>
      </c>
    </row>
    <row r="272" ht="12.75">
      <c r="Q272" s="21">
        <f t="shared" si="69"/>
        <v>0</v>
      </c>
    </row>
    <row r="273" ht="12.75">
      <c r="Q273" s="21">
        <f t="shared" si="69"/>
        <v>0</v>
      </c>
    </row>
    <row r="274" ht="12.75">
      <c r="Q274" s="21">
        <f t="shared" si="69"/>
        <v>0</v>
      </c>
    </row>
    <row r="275" ht="12.75">
      <c r="Q275" s="21">
        <f t="shared" si="69"/>
        <v>0</v>
      </c>
    </row>
    <row r="276" ht="12.75">
      <c r="Q276" s="21">
        <f t="shared" si="69"/>
        <v>0</v>
      </c>
    </row>
    <row r="277" ht="12.75">
      <c r="Q277" s="21">
        <f t="shared" si="69"/>
        <v>0</v>
      </c>
    </row>
    <row r="278" ht="12.75">
      <c r="Q278" s="21">
        <f t="shared" si="69"/>
        <v>0</v>
      </c>
    </row>
    <row r="279" ht="12.75">
      <c r="Q279" s="21">
        <f t="shared" si="69"/>
        <v>0</v>
      </c>
    </row>
    <row r="280" ht="12.75">
      <c r="Q280" s="21">
        <f t="shared" si="69"/>
        <v>0</v>
      </c>
    </row>
    <row r="281" ht="12.75">
      <c r="Q281" s="21">
        <f t="shared" si="69"/>
        <v>0</v>
      </c>
    </row>
    <row r="282" ht="12.75">
      <c r="Q282" s="21">
        <f t="shared" si="69"/>
        <v>0</v>
      </c>
    </row>
    <row r="283" ht="12.75">
      <c r="Q283" s="21">
        <f t="shared" si="69"/>
        <v>0</v>
      </c>
    </row>
    <row r="284" ht="12.75">
      <c r="Q284" s="21">
        <f t="shared" si="69"/>
        <v>0</v>
      </c>
    </row>
    <row r="285" ht="12.75">
      <c r="Q285" s="21">
        <f t="shared" si="69"/>
        <v>0</v>
      </c>
    </row>
    <row r="286" ht="12.75">
      <c r="Q286" s="21">
        <f t="shared" si="69"/>
        <v>0</v>
      </c>
    </row>
    <row r="287" ht="12.75">
      <c r="Q287" s="21">
        <f t="shared" si="69"/>
        <v>0</v>
      </c>
    </row>
    <row r="288" ht="12.75">
      <c r="Q288" s="21">
        <f t="shared" si="69"/>
        <v>0</v>
      </c>
    </row>
    <row r="289" ht="12.75">
      <c r="Q289" s="21">
        <f t="shared" si="69"/>
        <v>0</v>
      </c>
    </row>
    <row r="290" ht="12.75">
      <c r="Q290" s="21">
        <f t="shared" si="69"/>
        <v>0</v>
      </c>
    </row>
    <row r="291" ht="12.75">
      <c r="Q291" s="21">
        <f t="shared" si="69"/>
        <v>0</v>
      </c>
    </row>
    <row r="292" ht="12.75">
      <c r="Q292" s="21">
        <f t="shared" si="69"/>
        <v>0</v>
      </c>
    </row>
    <row r="293" ht="12.75">
      <c r="Q293" s="21">
        <f t="shared" si="69"/>
        <v>0</v>
      </c>
    </row>
    <row r="294" ht="12.75">
      <c r="Q294" s="21">
        <f t="shared" si="69"/>
        <v>0</v>
      </c>
    </row>
    <row r="295" ht="12.75">
      <c r="Q295" s="21">
        <f t="shared" si="69"/>
        <v>0</v>
      </c>
    </row>
    <row r="296" ht="12.75">
      <c r="Q296" s="21">
        <f t="shared" si="69"/>
        <v>0</v>
      </c>
    </row>
    <row r="297" ht="12.75">
      <c r="Q297" s="21">
        <f t="shared" si="69"/>
        <v>0</v>
      </c>
    </row>
    <row r="298" ht="12.75">
      <c r="Q298" s="21">
        <f t="shared" si="69"/>
        <v>0</v>
      </c>
    </row>
    <row r="299" ht="12.75">
      <c r="Q299" s="21">
        <f t="shared" si="69"/>
        <v>0</v>
      </c>
    </row>
    <row r="300" ht="12.75">
      <c r="Q300" s="21">
        <f t="shared" si="69"/>
        <v>0</v>
      </c>
    </row>
    <row r="301" ht="12.75">
      <c r="Q301" s="21">
        <f t="shared" si="69"/>
        <v>0</v>
      </c>
    </row>
    <row r="302" ht="12.75">
      <c r="Q302" s="21">
        <f t="shared" si="69"/>
        <v>0</v>
      </c>
    </row>
    <row r="303" ht="12.75">
      <c r="Q303" s="21">
        <f t="shared" si="69"/>
        <v>0</v>
      </c>
    </row>
    <row r="304" ht="12.75">
      <c r="Q304" s="21">
        <f t="shared" si="69"/>
        <v>0</v>
      </c>
    </row>
    <row r="305" ht="12.75">
      <c r="Q305" s="21">
        <f t="shared" si="69"/>
        <v>0</v>
      </c>
    </row>
    <row r="306" ht="12.75">
      <c r="Q306" s="21">
        <f t="shared" si="69"/>
        <v>0</v>
      </c>
    </row>
    <row r="307" ht="12.75">
      <c r="Q307" s="21">
        <f t="shared" si="69"/>
        <v>0</v>
      </c>
    </row>
    <row r="308" ht="12.75">
      <c r="Q308" s="21">
        <f t="shared" si="69"/>
        <v>0</v>
      </c>
    </row>
    <row r="309" ht="12.75">
      <c r="Q309" s="21">
        <f t="shared" si="69"/>
        <v>0</v>
      </c>
    </row>
    <row r="310" ht="12.75">
      <c r="Q310" s="21">
        <f t="shared" si="69"/>
        <v>0</v>
      </c>
    </row>
    <row r="311" ht="12.75">
      <c r="Q311" s="21">
        <f t="shared" si="69"/>
        <v>0</v>
      </c>
    </row>
    <row r="312" ht="12.75">
      <c r="Q312" s="21">
        <f t="shared" si="69"/>
        <v>0</v>
      </c>
    </row>
    <row r="313" ht="12.75">
      <c r="Q313" s="21">
        <f t="shared" si="69"/>
        <v>0</v>
      </c>
    </row>
    <row r="314" ht="12.75">
      <c r="Q314" s="21">
        <f t="shared" si="69"/>
        <v>0</v>
      </c>
    </row>
    <row r="315" spans="14:17" ht="12.75">
      <c r="N315" t="s">
        <v>43</v>
      </c>
      <c r="Q315" s="21">
        <f t="shared" si="69"/>
        <v>0</v>
      </c>
    </row>
    <row r="316" ht="12.75">
      <c r="Q316" s="21">
        <f t="shared" si="69"/>
        <v>0</v>
      </c>
    </row>
    <row r="317" ht="12.75">
      <c r="Q317" s="21">
        <f t="shared" si="69"/>
        <v>0</v>
      </c>
    </row>
    <row r="318" ht="12.75">
      <c r="Q318" s="21">
        <f t="shared" si="69"/>
        <v>0</v>
      </c>
    </row>
    <row r="319" ht="12.75">
      <c r="Q319" s="21">
        <f t="shared" si="69"/>
        <v>0</v>
      </c>
    </row>
    <row r="320" ht="12.75">
      <c r="Q320" s="21">
        <f t="shared" si="69"/>
        <v>0</v>
      </c>
    </row>
    <row r="321" ht="12.75">
      <c r="Q321" s="21">
        <f t="shared" si="69"/>
        <v>0</v>
      </c>
    </row>
    <row r="322" ht="12.75">
      <c r="Q322" s="21">
        <f t="shared" si="69"/>
        <v>0</v>
      </c>
    </row>
    <row r="323" ht="12.75">
      <c r="Q323" s="21">
        <f t="shared" si="69"/>
        <v>0</v>
      </c>
    </row>
    <row r="324" ht="12.75">
      <c r="Q324" s="21">
        <f aca="true" t="shared" si="70" ref="Q324:Q329">IF(P324=0,0,Q323+P324)</f>
        <v>0</v>
      </c>
    </row>
    <row r="325" ht="12.75">
      <c r="Q325" s="21">
        <f t="shared" si="70"/>
        <v>0</v>
      </c>
    </row>
    <row r="326" ht="12.75">
      <c r="Q326" s="21">
        <f t="shared" si="70"/>
        <v>0</v>
      </c>
    </row>
    <row r="327" ht="12.75">
      <c r="Q327" s="21">
        <f t="shared" si="70"/>
        <v>0</v>
      </c>
    </row>
    <row r="328" ht="12.75">
      <c r="Q328" s="21">
        <f t="shared" si="70"/>
        <v>0</v>
      </c>
    </row>
    <row r="329" ht="12.75">
      <c r="Q329" s="21">
        <f t="shared" si="70"/>
        <v>0</v>
      </c>
    </row>
    <row r="450" ht="12.75" customHeight="1"/>
  </sheetData>
  <sheetProtection/>
  <dataValidations count="1">
    <dataValidation type="date" operator="greaterThan" allowBlank="1" showErrorMessage="1" errorTitle="Controllo Data" error="Il Campo non contiene un formato data valido!" sqref="A2:A81 F2:F80">
      <formula1>34700</formula1>
    </dataValidation>
  </dataValidations>
  <printOptions/>
  <pageMargins left="0.75" right="0.75" top="1" bottom="1" header="0.5" footer="0.5"/>
  <pageSetup horizontalDpi="200" verticalDpi="2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Altair</dc:creator>
  <cp:keywords/>
  <dc:description/>
  <cp:lastModifiedBy>Pietro</cp:lastModifiedBy>
  <dcterms:created xsi:type="dcterms:W3CDTF">2003-03-04T23:10:18Z</dcterms:created>
  <dcterms:modified xsi:type="dcterms:W3CDTF">2023-09-11T14:26:29Z</dcterms:modified>
  <cp:category/>
  <cp:version/>
  <cp:contentType/>
  <cp:contentStatus/>
</cp:coreProperties>
</file>